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효율기술실\3. ★★★★담당품목\46. 이동식에어컨\250429_엑셀파일테스트\250509_최종업로드\"/>
    </mc:Choice>
  </mc:AlternateContent>
  <bookViews>
    <workbookView xWindow="28680" yWindow="-120" windowWidth="29040" windowHeight="15720"/>
  </bookViews>
  <sheets>
    <sheet name="시험결과" sheetId="7" r:id="rId1"/>
    <sheet name="고정용량형" sheetId="6" r:id="rId2"/>
    <sheet name="가변용량(일반)" sheetId="8" r:id="rId3"/>
  </sheets>
  <definedNames>
    <definedName name="_xlnm.Print_Area" localSheetId="1">고정용량형!$A$1:$P$41</definedName>
    <definedName name="_xlnm.Print_Area" localSheetId="0">시험결과!$A$1:$I$51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7" l="1"/>
  <c r="D25" i="7" s="1"/>
  <c r="E30" i="7" l="1"/>
  <c r="H16" i="8"/>
  <c r="N15" i="8"/>
  <c r="K15" i="8"/>
  <c r="J15" i="8"/>
  <c r="G16" i="8"/>
  <c r="M15" i="8"/>
  <c r="H4" i="8"/>
  <c r="H3" i="8"/>
  <c r="G14" i="6"/>
  <c r="G13" i="6"/>
  <c r="E26" i="7"/>
  <c r="E25" i="7"/>
  <c r="F4" i="6"/>
  <c r="F3" i="6"/>
  <c r="F25" i="7" l="1"/>
  <c r="E36" i="8"/>
  <c r="C22" i="8"/>
  <c r="C23" i="8" s="1"/>
  <c r="C24" i="8" s="1"/>
  <c r="D21" i="8"/>
  <c r="F21" i="8" s="1"/>
  <c r="N16" i="8"/>
  <c r="M16" i="8"/>
  <c r="K16" i="8"/>
  <c r="J16" i="8"/>
  <c r="I16" i="8"/>
  <c r="O15" i="8"/>
  <c r="L15" i="8"/>
  <c r="H15" i="8"/>
  <c r="G15" i="8"/>
  <c r="Q14" i="8" s="1"/>
  <c r="U14" i="8" s="1"/>
  <c r="D22" i="8" l="1"/>
  <c r="F22" i="8" s="1"/>
  <c r="L16" i="8"/>
  <c r="Q16" i="8"/>
  <c r="U16" i="8" s="1"/>
  <c r="I22" i="8"/>
  <c r="O16" i="8"/>
  <c r="Q15" i="8"/>
  <c r="S15" i="8" s="1"/>
  <c r="C25" i="8"/>
  <c r="D24" i="8"/>
  <c r="L24" i="8" s="1"/>
  <c r="K22" i="8"/>
  <c r="D23" i="8"/>
  <c r="F23" i="8" s="1"/>
  <c r="L22" i="8"/>
  <c r="I15" i="8"/>
  <c r="G21" i="8"/>
  <c r="S14" i="8"/>
  <c r="H21" i="8"/>
  <c r="I21" i="8"/>
  <c r="J21" i="8"/>
  <c r="K21" i="8"/>
  <c r="L21" i="8"/>
  <c r="G22" i="8"/>
  <c r="F25" i="6"/>
  <c r="G20" i="6"/>
  <c r="G21" i="6" s="1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H20" i="6"/>
  <c r="H21" i="6" s="1"/>
  <c r="J34" i="6" s="1"/>
  <c r="E40" i="6"/>
  <c r="C26" i="6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J23" i="8" l="1"/>
  <c r="G23" i="8"/>
  <c r="L23" i="8"/>
  <c r="J22" i="8"/>
  <c r="I23" i="8"/>
  <c r="K23" i="8"/>
  <c r="H22" i="8"/>
  <c r="S16" i="8"/>
  <c r="Q21" i="8" s="1"/>
  <c r="U15" i="8"/>
  <c r="F24" i="8"/>
  <c r="J24" i="8"/>
  <c r="I24" i="8"/>
  <c r="H24" i="8"/>
  <c r="C26" i="8"/>
  <c r="D25" i="8"/>
  <c r="N21" i="8"/>
  <c r="O21" i="8" s="1"/>
  <c r="P21" i="8"/>
  <c r="M22" i="8"/>
  <c r="N22" i="8"/>
  <c r="O22" i="8" s="1"/>
  <c r="H23" i="8"/>
  <c r="K24" i="8"/>
  <c r="P22" i="8"/>
  <c r="G24" i="8"/>
  <c r="M21" i="8"/>
  <c r="I21" i="6"/>
  <c r="J38" i="6"/>
  <c r="J30" i="6"/>
  <c r="J32" i="6"/>
  <c r="J31" i="6"/>
  <c r="J33" i="6"/>
  <c r="J25" i="6"/>
  <c r="J37" i="6"/>
  <c r="J29" i="6"/>
  <c r="J36" i="6"/>
  <c r="J28" i="6"/>
  <c r="J35" i="6"/>
  <c r="J27" i="6"/>
  <c r="J26" i="6"/>
  <c r="I20" i="6"/>
  <c r="J39" i="6"/>
  <c r="G27" i="6"/>
  <c r="H27" i="6" s="1"/>
  <c r="G31" i="6"/>
  <c r="H31" i="6" s="1"/>
  <c r="G35" i="6"/>
  <c r="H35" i="6" s="1"/>
  <c r="G39" i="6"/>
  <c r="H39" i="6" s="1"/>
  <c r="G25" i="6"/>
  <c r="H25" i="6" s="1"/>
  <c r="G26" i="6"/>
  <c r="H26" i="6" s="1"/>
  <c r="G28" i="6"/>
  <c r="H28" i="6" s="1"/>
  <c r="G29" i="6"/>
  <c r="H29" i="6" s="1"/>
  <c r="G30" i="6"/>
  <c r="H30" i="6" s="1"/>
  <c r="G32" i="6"/>
  <c r="H32" i="6" s="1"/>
  <c r="G33" i="6"/>
  <c r="H33" i="6" s="1"/>
  <c r="G34" i="6"/>
  <c r="H34" i="6" s="1"/>
  <c r="G36" i="6"/>
  <c r="H36" i="6" s="1"/>
  <c r="G37" i="6"/>
  <c r="H37" i="6" s="1"/>
  <c r="G38" i="6"/>
  <c r="H38" i="6" s="1"/>
  <c r="M23" i="8" l="1"/>
  <c r="N23" i="8"/>
  <c r="O23" i="8" s="1"/>
  <c r="P23" i="8"/>
  <c r="Q22" i="8"/>
  <c r="S22" i="8" s="1"/>
  <c r="S21" i="8"/>
  <c r="Q23" i="8"/>
  <c r="C27" i="8"/>
  <c r="D26" i="8"/>
  <c r="T21" i="8"/>
  <c r="R21" i="8"/>
  <c r="Q24" i="8"/>
  <c r="P24" i="8"/>
  <c r="N24" i="8"/>
  <c r="O24" i="8" s="1"/>
  <c r="M24" i="8"/>
  <c r="F25" i="8"/>
  <c r="I25" i="8"/>
  <c r="H25" i="8"/>
  <c r="K25" i="8"/>
  <c r="G25" i="8"/>
  <c r="J25" i="8"/>
  <c r="L25" i="8"/>
  <c r="R22" i="8"/>
  <c r="I38" i="6"/>
  <c r="L38" i="6" s="1"/>
  <c r="K38" i="6"/>
  <c r="I35" i="6"/>
  <c r="L35" i="6" s="1"/>
  <c r="K35" i="6"/>
  <c r="I31" i="6"/>
  <c r="L31" i="6" s="1"/>
  <c r="K31" i="6"/>
  <c r="I27" i="6"/>
  <c r="L27" i="6" s="1"/>
  <c r="K27" i="6"/>
  <c r="I34" i="6"/>
  <c r="L34" i="6" s="1"/>
  <c r="K34" i="6"/>
  <c r="I39" i="6"/>
  <c r="L39" i="6" s="1"/>
  <c r="K39" i="6"/>
  <c r="I33" i="6"/>
  <c r="L33" i="6" s="1"/>
  <c r="K33" i="6"/>
  <c r="I26" i="6"/>
  <c r="L26" i="6" s="1"/>
  <c r="K26" i="6"/>
  <c r="I37" i="6"/>
  <c r="L37" i="6" s="1"/>
  <c r="K37" i="6"/>
  <c r="I30" i="6"/>
  <c r="L30" i="6" s="1"/>
  <c r="K30" i="6"/>
  <c r="I25" i="6"/>
  <c r="L25" i="6" s="1"/>
  <c r="K25" i="6"/>
  <c r="K28" i="6"/>
  <c r="I28" i="6"/>
  <c r="L28" i="6" s="1"/>
  <c r="I29" i="6"/>
  <c r="L29" i="6" s="1"/>
  <c r="K29" i="6"/>
  <c r="K36" i="6"/>
  <c r="I36" i="6"/>
  <c r="L36" i="6" s="1"/>
  <c r="K32" i="6"/>
  <c r="I32" i="6"/>
  <c r="L32" i="6" s="1"/>
  <c r="R23" i="8" l="1"/>
  <c r="S23" i="8"/>
  <c r="U23" i="8" s="1"/>
  <c r="T22" i="8"/>
  <c r="T23" i="8"/>
  <c r="S24" i="8"/>
  <c r="M25" i="8"/>
  <c r="N25" i="8"/>
  <c r="O25" i="8" s="1"/>
  <c r="P25" i="8"/>
  <c r="Q25" i="8"/>
  <c r="R24" i="8"/>
  <c r="T24" i="8"/>
  <c r="U22" i="8"/>
  <c r="I26" i="8"/>
  <c r="F26" i="8"/>
  <c r="J26" i="8"/>
  <c r="H26" i="8"/>
  <c r="K26" i="8"/>
  <c r="G26" i="8"/>
  <c r="L26" i="8"/>
  <c r="U21" i="8"/>
  <c r="C28" i="8"/>
  <c r="D27" i="8"/>
  <c r="M28" i="6"/>
  <c r="M36" i="6"/>
  <c r="M30" i="6"/>
  <c r="M26" i="6"/>
  <c r="L40" i="6"/>
  <c r="M13" i="6" s="1"/>
  <c r="M29" i="6"/>
  <c r="M37" i="6"/>
  <c r="M32" i="6"/>
  <c r="K40" i="6"/>
  <c r="M25" i="6"/>
  <c r="M33" i="6"/>
  <c r="M39" i="6"/>
  <c r="M34" i="6"/>
  <c r="M31" i="6"/>
  <c r="M27" i="6"/>
  <c r="M35" i="6"/>
  <c r="M38" i="6"/>
  <c r="S25" i="8" l="1"/>
  <c r="U24" i="8"/>
  <c r="D28" i="8"/>
  <c r="C29" i="8"/>
  <c r="T25" i="8"/>
  <c r="R25" i="8"/>
  <c r="F27" i="8"/>
  <c r="L27" i="8"/>
  <c r="I27" i="8"/>
  <c r="K27" i="8"/>
  <c r="G27" i="8"/>
  <c r="H27" i="8"/>
  <c r="J27" i="8"/>
  <c r="Q26" i="8"/>
  <c r="P26" i="8"/>
  <c r="N26" i="8"/>
  <c r="O26" i="8" s="1"/>
  <c r="M26" i="8"/>
  <c r="M16" i="6"/>
  <c r="J7" i="6"/>
  <c r="M40" i="6"/>
  <c r="M12" i="6"/>
  <c r="U25" i="8" l="1"/>
  <c r="S26" i="8"/>
  <c r="M27" i="8"/>
  <c r="N27" i="8"/>
  <c r="O27" i="8" s="1"/>
  <c r="P27" i="8"/>
  <c r="Q27" i="8"/>
  <c r="T26" i="8"/>
  <c r="R26" i="8"/>
  <c r="C30" i="8"/>
  <c r="D29" i="8"/>
  <c r="F28" i="8"/>
  <c r="H28" i="8"/>
  <c r="J28" i="8"/>
  <c r="I28" i="8"/>
  <c r="L28" i="8"/>
  <c r="G28" i="8"/>
  <c r="K28" i="8"/>
  <c r="M14" i="6"/>
  <c r="D7" i="6" s="1"/>
  <c r="I7" i="6"/>
  <c r="M15" i="6"/>
  <c r="E7" i="6"/>
  <c r="E27" i="7" s="1"/>
  <c r="S27" i="8" l="1"/>
  <c r="Q28" i="8"/>
  <c r="P28" i="8"/>
  <c r="N28" i="8"/>
  <c r="O28" i="8" s="1"/>
  <c r="M28" i="8"/>
  <c r="D30" i="8"/>
  <c r="C31" i="8"/>
  <c r="T27" i="8"/>
  <c r="R27" i="8"/>
  <c r="F29" i="8"/>
  <c r="I29" i="8"/>
  <c r="L29" i="8"/>
  <c r="H29" i="8"/>
  <c r="K29" i="8"/>
  <c r="G29" i="8"/>
  <c r="J29" i="8"/>
  <c r="U26" i="8"/>
  <c r="F7" i="6"/>
  <c r="G7" i="6"/>
  <c r="U27" i="8" l="1"/>
  <c r="H7" i="6"/>
  <c r="K7" i="6"/>
  <c r="M29" i="8"/>
  <c r="N29" i="8"/>
  <c r="O29" i="8" s="1"/>
  <c r="P29" i="8"/>
  <c r="Q29" i="8"/>
  <c r="J30" i="8"/>
  <c r="F30" i="8"/>
  <c r="H30" i="8"/>
  <c r="I30" i="8"/>
  <c r="L30" i="8"/>
  <c r="K30" i="8"/>
  <c r="G30" i="8"/>
  <c r="R28" i="8"/>
  <c r="T28" i="8"/>
  <c r="C32" i="8"/>
  <c r="D31" i="8"/>
  <c r="S28" i="8"/>
  <c r="S29" i="8" l="1"/>
  <c r="T29" i="8"/>
  <c r="R29" i="8"/>
  <c r="Q30" i="8"/>
  <c r="P30" i="8"/>
  <c r="N30" i="8"/>
  <c r="O30" i="8" s="1"/>
  <c r="M30" i="8"/>
  <c r="F31" i="8"/>
  <c r="L31" i="8"/>
  <c r="H31" i="8"/>
  <c r="I31" i="8"/>
  <c r="K31" i="8"/>
  <c r="G31" i="8"/>
  <c r="J31" i="8"/>
  <c r="D32" i="8"/>
  <c r="C33" i="8"/>
  <c r="U28" i="8"/>
  <c r="S30" i="8" l="1"/>
  <c r="M31" i="8"/>
  <c r="N31" i="8"/>
  <c r="O31" i="8" s="1"/>
  <c r="P31" i="8"/>
  <c r="Q31" i="8"/>
  <c r="R30" i="8"/>
  <c r="T30" i="8"/>
  <c r="C34" i="8"/>
  <c r="D33" i="8"/>
  <c r="F32" i="8"/>
  <c r="J32" i="8"/>
  <c r="H32" i="8"/>
  <c r="I32" i="8"/>
  <c r="L32" i="8"/>
  <c r="G32" i="8"/>
  <c r="K32" i="8"/>
  <c r="U29" i="8"/>
  <c r="U30" i="8" l="1"/>
  <c r="S31" i="8"/>
  <c r="Q32" i="8"/>
  <c r="P32" i="8"/>
  <c r="N32" i="8"/>
  <c r="O32" i="8" s="1"/>
  <c r="M32" i="8"/>
  <c r="F33" i="8"/>
  <c r="J33" i="8"/>
  <c r="I33" i="8"/>
  <c r="H33" i="8"/>
  <c r="L33" i="8"/>
  <c r="G33" i="8"/>
  <c r="K33" i="8"/>
  <c r="T31" i="8"/>
  <c r="R31" i="8"/>
  <c r="D34" i="8"/>
  <c r="C35" i="8"/>
  <c r="D35" i="8" s="1"/>
  <c r="U31" i="8" l="1"/>
  <c r="M33" i="8"/>
  <c r="P33" i="8"/>
  <c r="Q33" i="8"/>
  <c r="N33" i="8"/>
  <c r="O33" i="8" s="1"/>
  <c r="F35" i="8"/>
  <c r="L35" i="8"/>
  <c r="G35" i="8"/>
  <c r="I35" i="8"/>
  <c r="K35" i="8"/>
  <c r="H35" i="8"/>
  <c r="J35" i="8"/>
  <c r="F34" i="8"/>
  <c r="I34" i="8"/>
  <c r="H34" i="8"/>
  <c r="J34" i="8"/>
  <c r="K34" i="8"/>
  <c r="L34" i="8"/>
  <c r="G34" i="8"/>
  <c r="R32" i="8"/>
  <c r="T32" i="8"/>
  <c r="S32" i="8"/>
  <c r="S33" i="8" l="1"/>
  <c r="Q34" i="8"/>
  <c r="P34" i="8"/>
  <c r="N34" i="8"/>
  <c r="O34" i="8" s="1"/>
  <c r="M34" i="8"/>
  <c r="T33" i="8"/>
  <c r="R33" i="8"/>
  <c r="U32" i="8"/>
  <c r="M35" i="8"/>
  <c r="P35" i="8"/>
  <c r="N35" i="8"/>
  <c r="O35" i="8" s="1"/>
  <c r="Q35" i="8"/>
  <c r="S35" i="8" l="1"/>
  <c r="U33" i="8"/>
  <c r="T35" i="8"/>
  <c r="R35" i="8"/>
  <c r="R34" i="8"/>
  <c r="T34" i="8"/>
  <c r="S34" i="8"/>
  <c r="S36" i="8" s="1"/>
  <c r="J9" i="8" s="1"/>
  <c r="E33" i="7" s="1"/>
  <c r="E9" i="8" l="1"/>
  <c r="D33" i="7"/>
  <c r="U34" i="8"/>
  <c r="U35" i="8"/>
  <c r="R36" i="8"/>
  <c r="G9" i="8" l="1"/>
  <c r="D27" i="7"/>
  <c r="H9" i="8"/>
  <c r="E31" i="7" s="1"/>
  <c r="D31" i="7" s="1"/>
  <c r="F31" i="7" s="1"/>
  <c r="E28" i="7"/>
  <c r="D28" i="7" s="1"/>
  <c r="F9" i="8"/>
  <c r="U36" i="8"/>
  <c r="D9" i="8" s="1"/>
  <c r="E29" i="7" s="1"/>
  <c r="I9" i="8"/>
  <c r="D29" i="7" l="1"/>
  <c r="F29" i="7" s="1"/>
  <c r="E35" i="7"/>
  <c r="D35" i="7" s="1"/>
  <c r="E32" i="7"/>
  <c r="D32" i="7" s="1"/>
  <c r="F32" i="7" s="1"/>
  <c r="K9" i="8"/>
  <c r="E34" i="7" s="1"/>
  <c r="D34" i="7" s="1"/>
  <c r="F34" i="7" s="1"/>
</calcChain>
</file>

<file path=xl/sharedStrings.xml><?xml version="1.0" encoding="utf-8"?>
<sst xmlns="http://schemas.openxmlformats.org/spreadsheetml/2006/main" count="310" uniqueCount="176">
  <si>
    <t>-</t>
    <phoneticPr fontId="1" type="noConversion"/>
  </si>
  <si>
    <t>COP</t>
  </si>
  <si>
    <t>DBT/WBT</t>
  </si>
  <si>
    <t>W</t>
  </si>
  <si>
    <t>℃</t>
  </si>
  <si>
    <t>계</t>
  </si>
  <si>
    <t>Low temp. Capa.</t>
    <phoneticPr fontId="1" type="noConversion"/>
  </si>
  <si>
    <t>Test mode</t>
  </si>
  <si>
    <t>Result</t>
  </si>
  <si>
    <t>CSTL(kWh)</t>
  </si>
  <si>
    <t>Power(W)</t>
  </si>
  <si>
    <t>CSPF</t>
  </si>
  <si>
    <t>Monthly HSTE(kWh)</t>
  </si>
  <si>
    <t>Test condition</t>
  </si>
  <si>
    <t xml:space="preserve">            Rating Capacity</t>
  </si>
  <si>
    <t>ID side</t>
  </si>
  <si>
    <t>OD side</t>
  </si>
  <si>
    <t>Capacity</t>
  </si>
  <si>
    <t>Power</t>
  </si>
  <si>
    <t>35/24</t>
  </si>
  <si>
    <t>j</t>
  </si>
  <si>
    <t>Temp.</t>
  </si>
  <si>
    <t>Hours</t>
  </si>
  <si>
    <t>BLc</t>
  </si>
  <si>
    <t>X(tj)</t>
  </si>
  <si>
    <t>PLF(tj)</t>
  </si>
  <si>
    <t>h</t>
  </si>
  <si>
    <t>Φ'cr(tj)</t>
  </si>
  <si>
    <t>P'c(tj)</t>
  </si>
  <si>
    <t>COP</t>
    <phoneticPr fontId="1" type="noConversion"/>
  </si>
  <si>
    <t>Standard  Capa.</t>
    <phoneticPr fontId="1" type="noConversion"/>
  </si>
  <si>
    <t>Degradation Coefficient(CD)</t>
    <phoneticPr fontId="1" type="noConversion"/>
  </si>
  <si>
    <t>Capa.(W)</t>
    <phoneticPr fontId="1" type="noConversion"/>
  </si>
  <si>
    <t>Rate</t>
    <phoneticPr fontId="1" type="noConversion"/>
  </si>
  <si>
    <t>Test
Result
Input</t>
    <phoneticPr fontId="1" type="noConversion"/>
  </si>
  <si>
    <t>*nj</t>
  </si>
  <si>
    <t>x*Φ'cr(tj)</t>
    <phoneticPr fontId="1" type="noConversion"/>
  </si>
  <si>
    <t>X*P'c(tj)</t>
    <phoneticPr fontId="1" type="noConversion"/>
  </si>
  <si>
    <t>*nj/PLF(tj)</t>
    <phoneticPr fontId="1" type="noConversion"/>
  </si>
  <si>
    <t>Standard
(27/19℃, 35/24℃)</t>
    <phoneticPr fontId="1" type="noConversion"/>
  </si>
  <si>
    <t>27/19</t>
    <phoneticPr fontId="5" type="noConversion"/>
  </si>
  <si>
    <t>29/19</t>
    <phoneticPr fontId="5" type="noConversion"/>
  </si>
  <si>
    <t>CSPF for Fixed Speed Capacity Unit</t>
    <phoneticPr fontId="1" type="noConversion"/>
  </si>
  <si>
    <t>냉방기간연간소비전력량(kWh)</t>
    <phoneticPr fontId="1" type="noConversion"/>
  </si>
  <si>
    <r>
      <t>CSTE(kWh)_</t>
    </r>
    <r>
      <rPr>
        <sz val="7"/>
        <rFont val="돋움"/>
        <family val="3"/>
        <charset val="129"/>
      </rPr>
      <t>냉방기간총냉방소비전력량 합계</t>
    </r>
    <phoneticPr fontId="1" type="noConversion"/>
  </si>
  <si>
    <t>결과</t>
    <phoneticPr fontId="1" type="noConversion"/>
  </si>
  <si>
    <t>CSPF</t>
    <phoneticPr fontId="1" type="noConversion"/>
  </si>
  <si>
    <t>냉방기간
월간소비전력량 (kWh/월)</t>
    <phoneticPr fontId="1" type="noConversion"/>
  </si>
  <si>
    <t>CO2 배출량
(g/h)</t>
    <phoneticPr fontId="1" type="noConversion"/>
  </si>
  <si>
    <t>냉방기간 총 
냉방량 합계
(kWh)</t>
    <phoneticPr fontId="1" type="noConversion"/>
  </si>
  <si>
    <t>냉방기간 총 
냉방소비전력량합계 (kWh)</t>
    <phoneticPr fontId="1" type="noConversion"/>
  </si>
  <si>
    <t>월간에너지비용
[\]</t>
    <phoneticPr fontId="1" type="noConversion"/>
  </si>
  <si>
    <t>대기전력</t>
    <phoneticPr fontId="1" type="noConversion"/>
  </si>
  <si>
    <t>모델명</t>
    <phoneticPr fontId="1" type="noConversion"/>
  </si>
  <si>
    <t>안전인증번호</t>
    <phoneticPr fontId="1" type="noConversion"/>
  </si>
  <si>
    <t>2. 시험결과</t>
    <phoneticPr fontId="1" type="noConversion"/>
  </si>
  <si>
    <t>시험항목</t>
    <phoneticPr fontId="1" type="noConversion"/>
  </si>
  <si>
    <t>W</t>
    <phoneticPr fontId="1" type="noConversion"/>
  </si>
  <si>
    <t>소비전력</t>
    <phoneticPr fontId="1" type="noConversion"/>
  </si>
  <si>
    <t>W/W</t>
    <phoneticPr fontId="1" type="noConversion"/>
  </si>
  <si>
    <t>3. 계산결과</t>
    <phoneticPr fontId="1" type="noConversion"/>
  </si>
  <si>
    <t>단위</t>
    <phoneticPr fontId="1" type="noConversion"/>
  </si>
  <si>
    <t>시험결과</t>
    <phoneticPr fontId="1" type="noConversion"/>
  </si>
  <si>
    <t>W·h</t>
    <phoneticPr fontId="1" type="noConversion"/>
  </si>
  <si>
    <t>g/h</t>
    <phoneticPr fontId="1" type="noConversion"/>
  </si>
  <si>
    <t>kW·h/월</t>
    <phoneticPr fontId="1" type="noConversion"/>
  </si>
  <si>
    <t>1. 일반사항</t>
    <phoneticPr fontId="1" type="noConversion"/>
  </si>
  <si>
    <t>정격냉방능력[W]</t>
    <phoneticPr fontId="1" type="noConversion"/>
  </si>
  <si>
    <t>압축기 형태</t>
    <phoneticPr fontId="1" type="noConversion"/>
  </si>
  <si>
    <t>정격전원</t>
    <phoneticPr fontId="1" type="noConversion"/>
  </si>
  <si>
    <t>대기모드</t>
    <phoneticPr fontId="1" type="noConversion"/>
  </si>
  <si>
    <t>넥크워크 기능</t>
    <phoneticPr fontId="1" type="noConversion"/>
  </si>
  <si>
    <t>정격냉방능력</t>
    <phoneticPr fontId="1" type="noConversion"/>
  </si>
  <si>
    <t xml:space="preserve">가변용량형 (3점식) CSPF </t>
    <phoneticPr fontId="1" type="noConversion"/>
  </si>
  <si>
    <t>시험조건</t>
    <phoneticPr fontId="1" type="noConversion"/>
  </si>
  <si>
    <t>최소운전</t>
    <phoneticPr fontId="1" type="noConversion"/>
  </si>
  <si>
    <t>중간운전</t>
    <phoneticPr fontId="1" type="noConversion"/>
  </si>
  <si>
    <t>정격운전</t>
    <phoneticPr fontId="1" type="noConversion"/>
  </si>
  <si>
    <t>온도저하계수</t>
    <phoneticPr fontId="1" type="noConversion"/>
  </si>
  <si>
    <t>실내측</t>
    <phoneticPr fontId="1" type="noConversion"/>
  </si>
  <si>
    <t>실외측</t>
    <phoneticPr fontId="1" type="noConversion"/>
  </si>
  <si>
    <t>능력</t>
    <phoneticPr fontId="1" type="noConversion"/>
  </si>
  <si>
    <t>EER</t>
    <phoneticPr fontId="1" type="noConversion"/>
  </si>
  <si>
    <t>결과보간</t>
    <phoneticPr fontId="1" type="noConversion"/>
  </si>
  <si>
    <t>건구/습구</t>
    <phoneticPr fontId="1" type="noConversion"/>
  </si>
  <si>
    <t>온도(ta)</t>
    <phoneticPr fontId="1" type="noConversion"/>
  </si>
  <si>
    <t>전력(ta)</t>
    <phoneticPr fontId="1" type="noConversion"/>
  </si>
  <si>
    <t>능력(ta)</t>
    <phoneticPr fontId="1" type="noConversion"/>
  </si>
  <si>
    <t>표준조건</t>
    <phoneticPr fontId="1" type="noConversion"/>
  </si>
  <si>
    <t>27/19</t>
  </si>
  <si>
    <t>온도(tb)</t>
    <phoneticPr fontId="1" type="noConversion"/>
  </si>
  <si>
    <t>전력(tb)</t>
    <phoneticPr fontId="1" type="noConversion"/>
  </si>
  <si>
    <t>능력(tb)</t>
    <phoneticPr fontId="1" type="noConversion"/>
  </si>
  <si>
    <t>저온조건</t>
    <phoneticPr fontId="1" type="noConversion"/>
  </si>
  <si>
    <t>29/19</t>
  </si>
  <si>
    <t>온도(tc)</t>
    <phoneticPr fontId="1" type="noConversion"/>
  </si>
  <si>
    <t>전력(tc)</t>
    <phoneticPr fontId="1" type="noConversion"/>
  </si>
  <si>
    <t>능력(tc)</t>
    <phoneticPr fontId="1" type="noConversion"/>
  </si>
  <si>
    <t>온도빈</t>
    <phoneticPr fontId="1" type="noConversion"/>
  </si>
  <si>
    <t xml:space="preserve">최소운전 </t>
    <phoneticPr fontId="1" type="noConversion"/>
  </si>
  <si>
    <t xml:space="preserve">정격운전 </t>
  </si>
  <si>
    <t>운전</t>
    <phoneticPr fontId="1" type="noConversion"/>
  </si>
  <si>
    <t xml:space="preserve">냉방기간 </t>
    <phoneticPr fontId="1" type="noConversion"/>
  </si>
  <si>
    <t>온도구분</t>
  </si>
  <si>
    <t xml:space="preserve">온도 </t>
  </si>
  <si>
    <t>시간</t>
  </si>
  <si>
    <t>건물부하</t>
  </si>
  <si>
    <t>냉방능력</t>
    <phoneticPr fontId="1" type="noConversion"/>
  </si>
  <si>
    <t>냉방능력</t>
  </si>
  <si>
    <t>소비전력</t>
  </si>
  <si>
    <t>조건</t>
    <phoneticPr fontId="1" type="noConversion"/>
  </si>
  <si>
    <t>가동율</t>
  </si>
  <si>
    <t>운전비율</t>
    <phoneticPr fontId="1" type="noConversion"/>
  </si>
  <si>
    <t>냉방량</t>
    <phoneticPr fontId="1" type="noConversion"/>
  </si>
  <si>
    <t>냉방소비전력량</t>
    <phoneticPr fontId="1" type="noConversion"/>
  </si>
  <si>
    <t>J</t>
  </si>
  <si>
    <t>h</t>
    <phoneticPr fontId="1" type="noConversion"/>
  </si>
  <si>
    <t>(1,2,3,4)</t>
    <phoneticPr fontId="1" type="noConversion"/>
  </si>
  <si>
    <t>X</t>
  </si>
  <si>
    <t>PLF</t>
    <phoneticPr fontId="1" type="noConversion"/>
  </si>
  <si>
    <t>Wh</t>
    <phoneticPr fontId="1" type="noConversion"/>
  </si>
  <si>
    <t>1시간
소비전력량
(W/h)</t>
    <phoneticPr fontId="1" type="noConversion"/>
  </si>
  <si>
    <t>냉방표준능력(측정)</t>
    <phoneticPr fontId="1" type="noConversion"/>
  </si>
  <si>
    <t>냉방표준소비전력(측정)</t>
    <phoneticPr fontId="1" type="noConversion"/>
  </si>
  <si>
    <t>연간소비전력량</t>
    <phoneticPr fontId="1" type="noConversion"/>
  </si>
  <si>
    <t>kW·h/년</t>
    <phoneticPr fontId="1" type="noConversion"/>
  </si>
  <si>
    <t>1시간소비전력량</t>
    <phoneticPr fontId="1" type="noConversion"/>
  </si>
  <si>
    <t>냉방기간에너지소비효율(CSPF)</t>
    <phoneticPr fontId="1" type="noConversion"/>
  </si>
  <si>
    <t>1시간사용시 CO2배출량</t>
    <phoneticPr fontId="1" type="noConversion"/>
  </si>
  <si>
    <t>냉방기간월간소비전력량</t>
    <phoneticPr fontId="1" type="noConversion"/>
  </si>
  <si>
    <t>월간에너지비용</t>
    <phoneticPr fontId="1" type="noConversion"/>
  </si>
  <si>
    <t>원/월</t>
    <phoneticPr fontId="1" type="noConversion"/>
  </si>
  <si>
    <t>소비효율등급부여지표(R)</t>
    <phoneticPr fontId="1" type="noConversion"/>
  </si>
  <si>
    <t>소비효율등급</t>
    <phoneticPr fontId="1" type="noConversion"/>
  </si>
  <si>
    <t>정격값</t>
    <phoneticPr fontId="1" type="noConversion"/>
  </si>
  <si>
    <t>합부 판정</t>
    <phoneticPr fontId="1" type="noConversion"/>
  </si>
  <si>
    <t>허용오차범위</t>
    <phoneticPr fontId="1" type="noConversion"/>
  </si>
  <si>
    <t>소수점 자리</t>
    <phoneticPr fontId="1" type="noConversion"/>
  </si>
  <si>
    <t>냉방표준</t>
    <phoneticPr fontId="1" type="noConversion"/>
  </si>
  <si>
    <t>정격</t>
    <phoneticPr fontId="1" type="noConversion"/>
  </si>
  <si>
    <t>중간</t>
    <phoneticPr fontId="1" type="noConversion"/>
  </si>
  <si>
    <t>최소</t>
    <phoneticPr fontId="1" type="noConversion"/>
  </si>
  <si>
    <t>냉방저온</t>
    <phoneticPr fontId="1" type="noConversion"/>
  </si>
  <si>
    <t>시스템 제어 결과</t>
    <phoneticPr fontId="1" type="noConversion"/>
  </si>
  <si>
    <t>압축기 주파수
[Hz]</t>
    <phoneticPr fontId="1" type="noConversion"/>
  </si>
  <si>
    <t>증발기 팬 
[운전모드 or RPM]</t>
    <phoneticPr fontId="1" type="noConversion"/>
  </si>
  <si>
    <t>EEV 개도 
[pulse]</t>
    <phoneticPr fontId="1" type="noConversion"/>
  </si>
  <si>
    <t>EEV full open 
[pulse]</t>
    <phoneticPr fontId="1" type="noConversion"/>
  </si>
  <si>
    <t>응축기 팬 
[RPM]</t>
    <phoneticPr fontId="1" type="noConversion"/>
  </si>
  <si>
    <t>4. 효율 등급표</t>
    <phoneticPr fontId="1" type="noConversion"/>
  </si>
  <si>
    <t>판매사</t>
    <phoneticPr fontId="1" type="noConversion"/>
  </si>
  <si>
    <t>일반제품</t>
  </si>
  <si>
    <t>셋째</t>
    <phoneticPr fontId="1" type="noConversion"/>
  </si>
  <si>
    <t>정수</t>
    <phoneticPr fontId="1" type="noConversion"/>
  </si>
  <si>
    <t>첫째</t>
    <phoneticPr fontId="1" type="noConversion"/>
  </si>
  <si>
    <t>표시값의 95 % 이상</t>
    <phoneticPr fontId="1" type="noConversion"/>
  </si>
  <si>
    <t>표시값의 110 % 이하</t>
    <phoneticPr fontId="1" type="noConversion"/>
  </si>
  <si>
    <t>수동대기모드</t>
  </si>
  <si>
    <t>냉방기간 총소비전력량</t>
    <phoneticPr fontId="1" type="noConversion"/>
  </si>
  <si>
    <t>-</t>
    <phoneticPr fontId="1" type="noConversion"/>
  </si>
  <si>
    <t>증발기 덕트</t>
    <phoneticPr fontId="1" type="noConversion"/>
  </si>
  <si>
    <t>토출덕트</t>
  </si>
  <si>
    <t>응축기 덕트</t>
    <phoneticPr fontId="1" type="noConversion"/>
  </si>
  <si>
    <t>냉   매</t>
    <phoneticPr fontId="1" type="noConversion"/>
  </si>
  <si>
    <t>제조사/제조국</t>
    <phoneticPr fontId="1" type="noConversion"/>
  </si>
  <si>
    <t>[적용기준 : 효율관리기자재 운용규정 제 2024-169호]</t>
    <phoneticPr fontId="1" type="noConversion"/>
  </si>
  <si>
    <t>시험결과
[W]</t>
    <phoneticPr fontId="1" type="noConversion"/>
  </si>
  <si>
    <t>이동식에어컨디셔너 효율등급 계산시트(1/2)</t>
    <phoneticPr fontId="1" type="noConversion"/>
  </si>
  <si>
    <t>이동식에어컨디셔너 효율등급 계산시트(2/2)</t>
    <phoneticPr fontId="1" type="noConversion"/>
  </si>
  <si>
    <t>전기냉방기 효율등급 계산시트(2/2)</t>
    <phoneticPr fontId="1" type="noConversion"/>
  </si>
  <si>
    <t>직접입력</t>
    <phoneticPr fontId="1" type="noConversion"/>
  </si>
  <si>
    <t>결과입력</t>
    <phoneticPr fontId="1" type="noConversion"/>
  </si>
  <si>
    <t>* 노란셀 입력</t>
    <phoneticPr fontId="1" type="noConversion"/>
  </si>
  <si>
    <t>-</t>
    <phoneticPr fontId="1" type="noConversion"/>
  </si>
  <si>
    <t>고정용량형</t>
  </si>
  <si>
    <t>직접입력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</si>
</sst>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176" formatCode="0.000_ "/>
    <numFmt numFmtId="177" formatCode="0_);[Red]\(0\)"/>
    <numFmt numFmtId="178" formatCode="0.000_);[Red]\(0.000\)"/>
    <numFmt numFmtId="179" formatCode="#,##0_ "/>
    <numFmt numFmtId="180" formatCode="0.0000"/>
    <numFmt numFmtId="181" formatCode="0.000"/>
    <numFmt numFmtId="182" formatCode="0.0"/>
    <numFmt numFmtId="183" formatCode="0.0_);[Red]\(0.0\)"/>
    <numFmt numFmtId="184" formatCode="#,##0.0_);[Red]\(#,##0.0\)"/>
    <numFmt numFmtId="185" formatCode="#,##0.000_);[Red]\(#,##0.000\)"/>
    <numFmt numFmtId="186" formatCode="#\ ###.0"/>
    <numFmt numFmtId="187" formatCode="#\ ###"/>
    <numFmt numFmtId="188" formatCode="###\ ###\ ###"/>
    <numFmt numFmtId="189" formatCode="##\ ###"/>
    <numFmt numFmtId="190" formatCode="###\ ###"/>
    <numFmt numFmtId="191" formatCode="###.0\ ###"/>
    <numFmt numFmtId="192" formatCode="##.0\ ###"/>
    <numFmt numFmtId="193" formatCode="##.##0"/>
    <numFmt numFmtId="194" formatCode="###.000"/>
    <numFmt numFmtId="195" formatCode="0.0_ "/>
    <numFmt numFmtId="196" formatCode="###.##0"/>
  </numFmts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sz val="10"/>
      <color indexed="12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11"/>
      <name val="돋움"/>
      <family val="3"/>
      <charset val="129"/>
    </font>
    <font>
      <b/>
      <sz val="1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353">
    <xf numFmtId="0" fontId="0" fillId="0" borderId="0" xfId="0"/>
    <xf numFmtId="0" fontId="2" fillId="0" borderId="0" xfId="0" applyFont="1"/>
    <xf numFmtId="2" fontId="6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3" xfId="0" applyFont="1" applyBorder="1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84" fontId="4" fillId="0" borderId="6" xfId="0" applyNumberFormat="1" applyFont="1" applyBorder="1" applyAlignment="1">
      <alignment vertical="center"/>
    </xf>
    <xf numFmtId="0" fontId="2" fillId="0" borderId="4" xfId="0" applyFont="1" applyBorder="1"/>
    <xf numFmtId="0" fontId="2" fillId="0" borderId="1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184" fontId="4" fillId="0" borderId="2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82" fontId="2" fillId="0" borderId="0" xfId="0" applyNumberFormat="1" applyFont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2" xfId="0" applyFont="1" applyBorder="1" applyAlignment="1">
      <alignment horizontal="centerContinuous" vertical="center"/>
    </xf>
    <xf numFmtId="0" fontId="2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distributed" vertical="center"/>
    </xf>
    <xf numFmtId="0" fontId="2" fillId="0" borderId="22" xfId="0" applyFont="1" applyBorder="1" applyAlignment="1">
      <alignment horizontal="distributed" vertical="center"/>
    </xf>
    <xf numFmtId="182" fontId="2" fillId="0" borderId="1" xfId="0" applyNumberFormat="1" applyFont="1" applyBorder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19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182" fontId="2" fillId="0" borderId="1" xfId="0" applyNumberFormat="1" applyFont="1" applyBorder="1" applyAlignment="1">
      <alignment horizontal="right" vertical="center"/>
    </xf>
    <xf numFmtId="181" fontId="2" fillId="0" borderId="1" xfId="0" applyNumberFormat="1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/>
    <xf numFmtId="0" fontId="2" fillId="0" borderId="22" xfId="0" applyFont="1" applyBorder="1" applyAlignment="1">
      <alignment horizontal="center" vertical="center"/>
    </xf>
    <xf numFmtId="0" fontId="2" fillId="0" borderId="22" xfId="0" quotePrefix="1" applyFont="1" applyBorder="1" applyAlignment="1">
      <alignment horizontal="center" vertical="center"/>
    </xf>
    <xf numFmtId="177" fontId="2" fillId="0" borderId="22" xfId="0" applyNumberFormat="1" applyFont="1" applyBorder="1" applyAlignment="1">
      <alignment vertical="center"/>
    </xf>
    <xf numFmtId="183" fontId="2" fillId="0" borderId="20" xfId="0" applyNumberFormat="1" applyFont="1" applyBorder="1" applyAlignment="1">
      <alignment vertical="center"/>
    </xf>
    <xf numFmtId="178" fontId="2" fillId="0" borderId="19" xfId="0" applyNumberFormat="1" applyFont="1" applyBorder="1"/>
    <xf numFmtId="0" fontId="2" fillId="0" borderId="4" xfId="0" applyFont="1" applyBorder="1" applyAlignment="1">
      <alignment horizontal="centerContinuous" vertical="center"/>
    </xf>
    <xf numFmtId="177" fontId="2" fillId="0" borderId="1" xfId="0" applyNumberFormat="1" applyFont="1" applyBorder="1" applyAlignment="1">
      <alignment vertical="center"/>
    </xf>
    <xf numFmtId="0" fontId="2" fillId="0" borderId="4" xfId="0" applyFont="1" applyBorder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182" fontId="2" fillId="0" borderId="4" xfId="0" applyNumberFormat="1" applyFont="1" applyBorder="1" applyAlignment="1">
      <alignment vertical="center"/>
    </xf>
    <xf numFmtId="180" fontId="2" fillId="0" borderId="0" xfId="0" applyNumberFormat="1" applyFont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8" fontId="2" fillId="0" borderId="1" xfId="0" applyNumberFormat="1" applyFont="1" applyBorder="1"/>
    <xf numFmtId="0" fontId="2" fillId="0" borderId="11" xfId="0" applyFont="1" applyBorder="1" applyAlignment="1">
      <alignment horizontal="centerContinuous" vertical="center"/>
    </xf>
    <xf numFmtId="177" fontId="2" fillId="0" borderId="11" xfId="0" applyNumberFormat="1" applyFont="1" applyBorder="1" applyAlignment="1">
      <alignment vertical="center"/>
    </xf>
    <xf numFmtId="176" fontId="2" fillId="0" borderId="1" xfId="0" applyNumberFormat="1" applyFont="1" applyBorder="1"/>
    <xf numFmtId="0" fontId="2" fillId="0" borderId="24" xfId="0" applyFont="1" applyBorder="1"/>
    <xf numFmtId="0" fontId="2" fillId="0" borderId="13" xfId="0" applyFont="1" applyBorder="1" applyAlignment="1">
      <alignment horizontal="center" vertical="center"/>
    </xf>
    <xf numFmtId="182" fontId="2" fillId="0" borderId="13" xfId="0" applyNumberFormat="1" applyFont="1" applyBorder="1" applyAlignment="1">
      <alignment vertical="center"/>
    </xf>
    <xf numFmtId="181" fontId="2" fillId="0" borderId="13" xfId="0" applyNumberFormat="1" applyFont="1" applyBorder="1" applyAlignment="1">
      <alignment vertical="center"/>
    </xf>
    <xf numFmtId="182" fontId="2" fillId="0" borderId="25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Continuous" vertical="center"/>
    </xf>
    <xf numFmtId="0" fontId="2" fillId="0" borderId="26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185" fontId="4" fillId="0" borderId="2" xfId="0" applyNumberFormat="1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83" fontId="2" fillId="0" borderId="1" xfId="0" applyNumberFormat="1" applyFont="1" applyBorder="1"/>
    <xf numFmtId="0" fontId="0" fillId="0" borderId="13" xfId="0" applyBorder="1"/>
    <xf numFmtId="0" fontId="2" fillId="0" borderId="31" xfId="0" applyFont="1" applyBorder="1"/>
    <xf numFmtId="0" fontId="2" fillId="0" borderId="42" xfId="0" applyFont="1" applyBorder="1"/>
    <xf numFmtId="184" fontId="4" fillId="0" borderId="28" xfId="0" applyNumberFormat="1" applyFont="1" applyBorder="1" applyAlignment="1">
      <alignment vertical="center"/>
    </xf>
    <xf numFmtId="0" fontId="9" fillId="0" borderId="22" xfId="0" applyFont="1" applyBorder="1" applyAlignment="1">
      <alignment horizontal="distributed" vertical="center"/>
    </xf>
    <xf numFmtId="0" fontId="1" fillId="0" borderId="22" xfId="0" applyFont="1" applyBorder="1" applyAlignment="1">
      <alignment horizontal="distributed" vertical="center"/>
    </xf>
    <xf numFmtId="0" fontId="1" fillId="0" borderId="20" xfId="0" applyFont="1" applyBorder="1" applyAlignment="1">
      <alignment horizontal="distributed" vertical="center"/>
    </xf>
    <xf numFmtId="0" fontId="9" fillId="0" borderId="19" xfId="0" applyFont="1" applyBorder="1" applyAlignment="1">
      <alignment horizontal="distributed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176" fontId="8" fillId="0" borderId="30" xfId="1" applyNumberFormat="1" applyFont="1" applyBorder="1" applyAlignment="1">
      <alignment horizontal="center" vertical="center"/>
    </xf>
    <xf numFmtId="186" fontId="8" fillId="0" borderId="30" xfId="1" applyNumberFormat="1" applyFont="1" applyBorder="1" applyAlignment="1">
      <alignment horizontal="center" vertical="center"/>
    </xf>
    <xf numFmtId="182" fontId="8" fillId="0" borderId="30" xfId="1" applyNumberFormat="1" applyFont="1" applyBorder="1" applyAlignment="1">
      <alignment horizontal="center" vertical="center"/>
    </xf>
    <xf numFmtId="187" fontId="8" fillId="0" borderId="30" xfId="1" applyNumberFormat="1" applyFont="1" applyBorder="1" applyAlignment="1">
      <alignment horizontal="center" vertical="center"/>
    </xf>
    <xf numFmtId="188" fontId="8" fillId="0" borderId="28" xfId="1" applyNumberFormat="1" applyFont="1" applyBorder="1" applyAlignment="1">
      <alignment horizontal="center" vertical="center"/>
    </xf>
    <xf numFmtId="0" fontId="0" fillId="0" borderId="9" xfId="0" applyBorder="1"/>
    <xf numFmtId="0" fontId="4" fillId="0" borderId="41" xfId="0" applyFont="1" applyBorder="1"/>
    <xf numFmtId="0" fontId="0" fillId="0" borderId="34" xfId="0" applyBorder="1"/>
    <xf numFmtId="0" fontId="4" fillId="0" borderId="29" xfId="0" applyFont="1" applyBorder="1" applyAlignment="1">
      <alignment horizontal="left" vertical="center"/>
    </xf>
    <xf numFmtId="0" fontId="0" fillId="0" borderId="43" xfId="0" applyBorder="1"/>
    <xf numFmtId="0" fontId="0" fillId="0" borderId="42" xfId="0" applyBorder="1"/>
    <xf numFmtId="0" fontId="13" fillId="0" borderId="0" xfId="1" applyFont="1">
      <alignment vertical="center"/>
    </xf>
    <xf numFmtId="0" fontId="16" fillId="0" borderId="0" xfId="1" applyFont="1">
      <alignment vertical="center"/>
    </xf>
    <xf numFmtId="0" fontId="11" fillId="0" borderId="0" xfId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11" fillId="0" borderId="0" xfId="1" applyAlignment="1">
      <alignment horizontal="center" vertical="center"/>
    </xf>
    <xf numFmtId="179" fontId="11" fillId="0" borderId="0" xfId="1" applyNumberFormat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0" xfId="1" applyFont="1" applyAlignment="1">
      <alignment horizontal="center" vertical="center"/>
    </xf>
    <xf numFmtId="0" fontId="2" fillId="0" borderId="4" xfId="1" applyFont="1" applyBorder="1">
      <alignment vertical="center"/>
    </xf>
    <xf numFmtId="182" fontId="2" fillId="0" borderId="0" xfId="1" applyNumberFormat="1" applyFont="1">
      <alignment vertical="center"/>
    </xf>
    <xf numFmtId="0" fontId="2" fillId="3" borderId="14" xfId="1" applyFont="1" applyFill="1" applyBorder="1">
      <alignment vertical="center"/>
    </xf>
    <xf numFmtId="0" fontId="2" fillId="3" borderId="15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181" fontId="2" fillId="0" borderId="0" xfId="1" applyNumberFormat="1" applyFont="1">
      <alignment vertical="center"/>
    </xf>
    <xf numFmtId="0" fontId="2" fillId="3" borderId="16" xfId="1" applyFont="1" applyFill="1" applyBorder="1">
      <alignment vertical="center"/>
    </xf>
    <xf numFmtId="0" fontId="2" fillId="3" borderId="17" xfId="1" applyFont="1" applyFill="1" applyBorder="1">
      <alignment vertical="center"/>
    </xf>
    <xf numFmtId="0" fontId="2" fillId="0" borderId="18" xfId="1" applyFont="1" applyBorder="1" applyAlignment="1">
      <alignment horizontal="center" vertical="center"/>
    </xf>
    <xf numFmtId="0" fontId="2" fillId="3" borderId="20" xfId="1" applyFont="1" applyFill="1" applyBorder="1">
      <alignment vertical="center"/>
    </xf>
    <xf numFmtId="0" fontId="2" fillId="3" borderId="21" xfId="1" applyFont="1" applyFill="1" applyBorder="1">
      <alignment vertical="center"/>
    </xf>
    <xf numFmtId="0" fontId="2" fillId="3" borderId="22" xfId="1" applyFont="1" applyFill="1" applyBorder="1" applyAlignment="1">
      <alignment horizontal="center" vertical="center"/>
    </xf>
    <xf numFmtId="0" fontId="2" fillId="3" borderId="20" xfId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distributed" vertical="center"/>
    </xf>
    <xf numFmtId="2" fontId="2" fillId="0" borderId="1" xfId="1" applyNumberFormat="1" applyFont="1" applyBorder="1" applyAlignment="1">
      <alignment horizontal="center" vertical="center"/>
    </xf>
    <xf numFmtId="182" fontId="2" fillId="0" borderId="1" xfId="1" applyNumberFormat="1" applyFont="1" applyBorder="1" applyAlignment="1">
      <alignment horizontal="center" vertical="center"/>
    </xf>
    <xf numFmtId="2" fontId="2" fillId="0" borderId="0" xfId="1" applyNumberFormat="1" applyFont="1">
      <alignment vertical="center"/>
    </xf>
    <xf numFmtId="49" fontId="2" fillId="3" borderId="12" xfId="1" applyNumberFormat="1" applyFont="1" applyFill="1" applyBorder="1" applyAlignment="1">
      <alignment horizontal="center" vertical="center"/>
    </xf>
    <xf numFmtId="182" fontId="2" fillId="0" borderId="1" xfId="1" applyNumberFormat="1" applyFont="1" applyBorder="1" applyAlignment="1">
      <alignment horizontal="right" vertical="center"/>
    </xf>
    <xf numFmtId="181" fontId="2" fillId="0" borderId="1" xfId="1" applyNumberFormat="1" applyFont="1" applyBorder="1" applyAlignment="1">
      <alignment horizontal="right" vertical="center"/>
    </xf>
    <xf numFmtId="182" fontId="2" fillId="7" borderId="1" xfId="1" applyNumberFormat="1" applyFont="1" applyFill="1" applyBorder="1" applyAlignment="1">
      <alignment horizontal="right" vertical="center"/>
    </xf>
    <xf numFmtId="182" fontId="2" fillId="7" borderId="1" xfId="1" applyNumberFormat="1" applyFont="1" applyFill="1" applyBorder="1">
      <alignment vertical="center"/>
    </xf>
    <xf numFmtId="181" fontId="2" fillId="0" borderId="1" xfId="1" applyNumberFormat="1" applyFont="1" applyBorder="1">
      <alignment vertical="center"/>
    </xf>
    <xf numFmtId="182" fontId="2" fillId="0" borderId="22" xfId="1" applyNumberFormat="1" applyFont="1" applyBorder="1" applyAlignment="1">
      <alignment horizontal="center" vertical="center"/>
    </xf>
    <xf numFmtId="0" fontId="2" fillId="0" borderId="48" xfId="1" applyFont="1" applyBorder="1">
      <alignment vertical="center"/>
    </xf>
    <xf numFmtId="0" fontId="2" fillId="0" borderId="19" xfId="1" applyFont="1" applyBorder="1">
      <alignment vertical="center"/>
    </xf>
    <xf numFmtId="0" fontId="2" fillId="8" borderId="19" xfId="1" applyFont="1" applyFill="1" applyBorder="1" applyAlignment="1">
      <alignment horizontal="center" vertical="center"/>
    </xf>
    <xf numFmtId="0" fontId="2" fillId="9" borderId="19" xfId="1" applyFont="1" applyFill="1" applyBorder="1" applyAlignment="1">
      <alignment horizontal="center" vertical="center"/>
    </xf>
    <xf numFmtId="0" fontId="2" fillId="10" borderId="19" xfId="1" applyFont="1" applyFill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8" borderId="18" xfId="1" applyFont="1" applyFill="1" applyBorder="1" applyAlignment="1">
      <alignment horizontal="center" vertical="center"/>
    </xf>
    <xf numFmtId="0" fontId="2" fillId="9" borderId="18" xfId="1" applyFont="1" applyFill="1" applyBorder="1" applyAlignment="1">
      <alignment horizontal="center" vertical="center"/>
    </xf>
    <xf numFmtId="0" fontId="2" fillId="10" borderId="18" xfId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8" borderId="22" xfId="1" applyFont="1" applyFill="1" applyBorder="1" applyAlignment="1">
      <alignment horizontal="center" vertical="center"/>
    </xf>
    <xf numFmtId="0" fontId="2" fillId="9" borderId="22" xfId="1" applyFont="1" applyFill="1" applyBorder="1" applyAlignment="1">
      <alignment horizontal="center" vertical="center"/>
    </xf>
    <xf numFmtId="0" fontId="2" fillId="10" borderId="22" xfId="1" applyFont="1" applyFill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178" fontId="2" fillId="0" borderId="4" xfId="1" applyNumberFormat="1" applyFont="1" applyBorder="1">
      <alignment vertical="center"/>
    </xf>
    <xf numFmtId="0" fontId="2" fillId="0" borderId="0" xfId="1" applyFont="1" applyAlignment="1">
      <alignment horizontal="centerContinuous" vertical="center"/>
    </xf>
    <xf numFmtId="0" fontId="2" fillId="0" borderId="1" xfId="1" applyFont="1" applyBorder="1">
      <alignment vertical="center"/>
    </xf>
    <xf numFmtId="182" fontId="2" fillId="0" borderId="1" xfId="1" applyNumberFormat="1" applyFont="1" applyBorder="1">
      <alignment vertical="center"/>
    </xf>
    <xf numFmtId="182" fontId="2" fillId="8" borderId="1" xfId="1" applyNumberFormat="1" applyFont="1" applyFill="1" applyBorder="1">
      <alignment vertical="center"/>
    </xf>
    <xf numFmtId="182" fontId="2" fillId="9" borderId="1" xfId="1" applyNumberFormat="1" applyFont="1" applyFill="1" applyBorder="1">
      <alignment vertical="center"/>
    </xf>
    <xf numFmtId="182" fontId="2" fillId="10" borderId="1" xfId="1" applyNumberFormat="1" applyFont="1" applyFill="1" applyBorder="1">
      <alignment vertical="center"/>
    </xf>
    <xf numFmtId="177" fontId="2" fillId="0" borderId="1" xfId="1" applyNumberFormat="1" applyFont="1" applyBorder="1">
      <alignment vertical="center"/>
    </xf>
    <xf numFmtId="176" fontId="2" fillId="0" borderId="19" xfId="1" applyNumberFormat="1" applyFont="1" applyBorder="1">
      <alignment vertical="center"/>
    </xf>
    <xf numFmtId="183" fontId="2" fillId="0" borderId="4" xfId="1" applyNumberFormat="1" applyFont="1" applyBorder="1">
      <alignment vertical="center"/>
    </xf>
    <xf numFmtId="0" fontId="2" fillId="0" borderId="0" xfId="1" applyFont="1" applyAlignment="1">
      <alignment horizontal="distributed" vertical="center"/>
    </xf>
    <xf numFmtId="180" fontId="2" fillId="0" borderId="0" xfId="1" applyNumberFormat="1" applyFont="1">
      <alignment vertical="center"/>
    </xf>
    <xf numFmtId="2" fontId="2" fillId="0" borderId="4" xfId="1" applyNumberFormat="1" applyFont="1" applyBorder="1">
      <alignment vertical="center"/>
    </xf>
    <xf numFmtId="0" fontId="2" fillId="0" borderId="12" xfId="1" applyFont="1" applyBorder="1" applyAlignment="1">
      <alignment horizontal="centerContinuous" vertical="center"/>
    </xf>
    <xf numFmtId="0" fontId="2" fillId="0" borderId="11" xfId="1" applyFont="1" applyBorder="1" applyAlignment="1">
      <alignment horizontal="centerContinuous" vertical="center"/>
    </xf>
    <xf numFmtId="0" fontId="2" fillId="0" borderId="12" xfId="1" applyFont="1" applyBorder="1">
      <alignment vertical="center"/>
    </xf>
    <xf numFmtId="0" fontId="2" fillId="0" borderId="10" xfId="1" applyFont="1" applyBorder="1">
      <alignment vertical="center"/>
    </xf>
    <xf numFmtId="0" fontId="2" fillId="0" borderId="11" xfId="1" applyFont="1" applyBorder="1">
      <alignment vertical="center"/>
    </xf>
    <xf numFmtId="178" fontId="2" fillId="0" borderId="1" xfId="1" applyNumberFormat="1" applyFont="1" applyBorder="1">
      <alignment vertical="center"/>
    </xf>
    <xf numFmtId="176" fontId="4" fillId="0" borderId="1" xfId="1" applyNumberFormat="1" applyFont="1" applyBorder="1">
      <alignment vertical="center"/>
    </xf>
    <xf numFmtId="177" fontId="2" fillId="0" borderId="0" xfId="1" applyNumberFormat="1" applyFont="1">
      <alignment vertical="center"/>
    </xf>
    <xf numFmtId="183" fontId="2" fillId="0" borderId="0" xfId="1" applyNumberFormat="1" applyFont="1">
      <alignment vertical="center"/>
    </xf>
    <xf numFmtId="176" fontId="2" fillId="0" borderId="0" xfId="1" applyNumberFormat="1" applyFont="1">
      <alignment vertical="center"/>
    </xf>
    <xf numFmtId="0" fontId="2" fillId="0" borderId="24" xfId="1" applyFont="1" applyBorder="1">
      <alignment vertical="center"/>
    </xf>
    <xf numFmtId="0" fontId="2" fillId="0" borderId="13" xfId="1" applyFont="1" applyBorder="1">
      <alignment vertical="center"/>
    </xf>
    <xf numFmtId="0" fontId="2" fillId="0" borderId="13" xfId="1" applyFont="1" applyBorder="1" applyAlignment="1">
      <alignment horizontal="center" vertical="center"/>
    </xf>
    <xf numFmtId="182" fontId="2" fillId="0" borderId="13" xfId="1" applyNumberFormat="1" applyFont="1" applyBorder="1">
      <alignment vertical="center"/>
    </xf>
    <xf numFmtId="181" fontId="2" fillId="0" borderId="13" xfId="1" applyNumberFormat="1" applyFont="1" applyBorder="1">
      <alignment vertical="center"/>
    </xf>
    <xf numFmtId="2" fontId="2" fillId="0" borderId="25" xfId="1" applyNumberFormat="1" applyFont="1" applyBorder="1">
      <alignment vertical="center"/>
    </xf>
    <xf numFmtId="187" fontId="2" fillId="2" borderId="2" xfId="0" applyNumberFormat="1" applyFont="1" applyFill="1" applyBorder="1" applyAlignment="1" applyProtection="1">
      <alignment horizontal="right" vertical="center"/>
      <protection locked="0"/>
    </xf>
    <xf numFmtId="187" fontId="2" fillId="2" borderId="2" xfId="0" applyNumberFormat="1" applyFont="1" applyFill="1" applyBorder="1" applyAlignment="1" applyProtection="1">
      <alignment vertical="center"/>
      <protection locked="0"/>
    </xf>
    <xf numFmtId="187" fontId="17" fillId="4" borderId="1" xfId="1" applyNumberFormat="1" applyFont="1" applyFill="1" applyBorder="1" applyAlignment="1" applyProtection="1">
      <alignment horizontal="center" vertical="center"/>
      <protection locked="0"/>
    </xf>
    <xf numFmtId="187" fontId="17" fillId="4" borderId="19" xfId="1" applyNumberFormat="1" applyFont="1" applyFill="1" applyBorder="1" applyAlignment="1" applyProtection="1">
      <alignment horizontal="center" vertical="center"/>
      <protection locked="0"/>
    </xf>
    <xf numFmtId="0" fontId="13" fillId="0" borderId="0" xfId="1" applyFont="1" applyAlignment="1">
      <alignment horizontal="left" vertical="center"/>
    </xf>
    <xf numFmtId="0" fontId="14" fillId="5" borderId="5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4" fillId="5" borderId="19" xfId="1" applyFont="1" applyFill="1" applyBorder="1" applyAlignment="1">
      <alignment horizontal="center" vertical="center" wrapText="1"/>
    </xf>
    <xf numFmtId="0" fontId="14" fillId="5" borderId="30" xfId="1" applyFont="1" applyFill="1" applyBorder="1" applyAlignment="1">
      <alignment horizontal="center" vertical="center" wrapText="1"/>
    </xf>
    <xf numFmtId="0" fontId="17" fillId="0" borderId="0" xfId="1" applyFont="1" applyAlignment="1">
      <alignment horizontal="left" vertical="center"/>
    </xf>
    <xf numFmtId="0" fontId="17" fillId="0" borderId="0" xfId="1" applyFont="1">
      <alignment vertical="center"/>
    </xf>
    <xf numFmtId="0" fontId="15" fillId="0" borderId="0" xfId="1" applyFont="1">
      <alignment vertical="center"/>
    </xf>
    <xf numFmtId="0" fontId="17" fillId="12" borderId="1" xfId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17" fillId="11" borderId="19" xfId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4" fillId="5" borderId="6" xfId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/>
    </xf>
    <xf numFmtId="189" fontId="17" fillId="0" borderId="1" xfId="1" applyNumberFormat="1" applyFont="1" applyBorder="1" applyAlignment="1">
      <alignment horizontal="center" vertical="center" wrapText="1"/>
    </xf>
    <xf numFmtId="187" fontId="17" fillId="0" borderId="1" xfId="1" applyNumberFormat="1" applyFont="1" applyBorder="1" applyAlignment="1">
      <alignment horizontal="center" vertical="center" wrapText="1"/>
    </xf>
    <xf numFmtId="176" fontId="17" fillId="0" borderId="1" xfId="1" applyNumberFormat="1" applyFont="1" applyBorder="1" applyAlignment="1">
      <alignment horizontal="center" vertical="center" wrapText="1"/>
    </xf>
    <xf numFmtId="176" fontId="18" fillId="0" borderId="2" xfId="1" applyNumberFormat="1" applyFont="1" applyBorder="1" applyAlignment="1">
      <alignment horizontal="center" vertical="center"/>
    </xf>
    <xf numFmtId="0" fontId="9" fillId="11" borderId="36" xfId="0" applyFont="1" applyFill="1" applyBorder="1" applyAlignment="1">
      <alignment horizontal="centerContinuous" vertical="center" wrapText="1"/>
    </xf>
    <xf numFmtId="0" fontId="9" fillId="11" borderId="1" xfId="0" applyFont="1" applyFill="1" applyBorder="1" applyAlignment="1">
      <alignment horizontal="centerContinuous" vertical="center" wrapText="1"/>
    </xf>
    <xf numFmtId="190" fontId="18" fillId="0" borderId="2" xfId="1" applyNumberFormat="1" applyFont="1" applyBorder="1" applyAlignment="1">
      <alignment horizontal="center" vertical="center" wrapText="1"/>
    </xf>
    <xf numFmtId="0" fontId="9" fillId="11" borderId="36" xfId="0" applyFont="1" applyFill="1" applyBorder="1" applyAlignment="1">
      <alignment horizontal="centerContinuous" vertical="center"/>
    </xf>
    <xf numFmtId="0" fontId="9" fillId="11" borderId="1" xfId="0" applyFont="1" applyFill="1" applyBorder="1" applyAlignment="1">
      <alignment horizontal="centerContinuous" vertical="center"/>
    </xf>
    <xf numFmtId="190" fontId="18" fillId="0" borderId="2" xfId="1" applyNumberFormat="1" applyFont="1" applyBorder="1" applyAlignment="1">
      <alignment horizontal="center" vertical="center"/>
    </xf>
    <xf numFmtId="186" fontId="17" fillId="0" borderId="1" xfId="1" applyNumberFormat="1" applyFont="1" applyBorder="1" applyAlignment="1">
      <alignment horizontal="center" vertical="center" wrapText="1"/>
    </xf>
    <xf numFmtId="193" fontId="17" fillId="0" borderId="1" xfId="1" applyNumberFormat="1" applyFont="1" applyBorder="1" applyAlignment="1">
      <alignment horizontal="center" vertical="center" wrapText="1"/>
    </xf>
    <xf numFmtId="192" fontId="17" fillId="0" borderId="1" xfId="1" applyNumberFormat="1" applyFont="1" applyBorder="1" applyAlignment="1">
      <alignment horizontal="center" vertical="center" wrapText="1"/>
    </xf>
    <xf numFmtId="191" fontId="18" fillId="0" borderId="2" xfId="1" applyNumberFormat="1" applyFont="1" applyBorder="1" applyAlignment="1">
      <alignment horizontal="center" vertical="center"/>
    </xf>
    <xf numFmtId="0" fontId="9" fillId="11" borderId="37" xfId="0" applyFont="1" applyFill="1" applyBorder="1" applyAlignment="1">
      <alignment horizontal="centerContinuous" vertical="center" wrapText="1"/>
    </xf>
    <xf numFmtId="0" fontId="9" fillId="11" borderId="30" xfId="0" applyFont="1" applyFill="1" applyBorder="1" applyAlignment="1">
      <alignment horizontal="centerContinuous" vertical="center" wrapText="1"/>
    </xf>
    <xf numFmtId="0" fontId="9" fillId="11" borderId="30" xfId="0" applyFont="1" applyFill="1" applyBorder="1" applyAlignment="1">
      <alignment horizontal="center" vertical="center"/>
    </xf>
    <xf numFmtId="189" fontId="17" fillId="0" borderId="30" xfId="1" applyNumberFormat="1" applyFont="1" applyBorder="1" applyAlignment="1">
      <alignment horizontal="center" vertical="center" wrapText="1"/>
    </xf>
    <xf numFmtId="190" fontId="18" fillId="0" borderId="28" xfId="1" applyNumberFormat="1" applyFont="1" applyBorder="1" applyAlignment="1">
      <alignment horizontal="center" vertical="center"/>
    </xf>
    <xf numFmtId="0" fontId="13" fillId="0" borderId="45" xfId="1" applyFont="1" applyBorder="1">
      <alignment vertical="center"/>
    </xf>
    <xf numFmtId="0" fontId="13" fillId="0" borderId="44" xfId="1" applyFont="1" applyBorder="1">
      <alignment vertical="center"/>
    </xf>
    <xf numFmtId="0" fontId="13" fillId="0" borderId="49" xfId="1" applyFont="1" applyBorder="1">
      <alignment vertical="center"/>
    </xf>
    <xf numFmtId="0" fontId="13" fillId="0" borderId="3" xfId="1" applyFont="1" applyBorder="1">
      <alignment vertical="center"/>
    </xf>
    <xf numFmtId="0" fontId="13" fillId="0" borderId="4" xfId="1" applyFont="1" applyBorder="1">
      <alignment vertical="center"/>
    </xf>
    <xf numFmtId="0" fontId="13" fillId="0" borderId="24" xfId="1" applyFont="1" applyBorder="1">
      <alignment vertical="center"/>
    </xf>
    <xf numFmtId="0" fontId="13" fillId="0" borderId="13" xfId="1" applyFont="1" applyBorder="1">
      <alignment vertical="center"/>
    </xf>
    <xf numFmtId="0" fontId="13" fillId="0" borderId="25" xfId="1" applyFont="1" applyBorder="1">
      <alignment vertical="center"/>
    </xf>
    <xf numFmtId="195" fontId="17" fillId="0" borderId="1" xfId="1" applyNumberFormat="1" applyFont="1" applyBorder="1" applyAlignment="1">
      <alignment horizontal="center" vertical="center" wrapText="1"/>
    </xf>
    <xf numFmtId="189" fontId="17" fillId="4" borderId="1" xfId="1" applyNumberFormat="1" applyFont="1" applyFill="1" applyBorder="1" applyAlignment="1" applyProtection="1">
      <alignment horizontal="center" vertical="center" wrapText="1"/>
      <protection locked="0"/>
    </xf>
    <xf numFmtId="186" fontId="17" fillId="4" borderId="1" xfId="1" applyNumberFormat="1" applyFont="1" applyFill="1" applyBorder="1" applyAlignment="1" applyProtection="1">
      <alignment horizontal="center" vertical="center" wrapText="1"/>
      <protection locked="0"/>
    </xf>
    <xf numFmtId="190" fontId="17" fillId="4" borderId="1" xfId="1" applyNumberFormat="1" applyFont="1" applyFill="1" applyBorder="1" applyAlignment="1" applyProtection="1">
      <alignment horizontal="center" vertical="center" wrapText="1"/>
      <protection locked="0"/>
    </xf>
    <xf numFmtId="192" fontId="17" fillId="4" borderId="1" xfId="1" applyNumberFormat="1" applyFont="1" applyFill="1" applyBorder="1" applyAlignment="1" applyProtection="1">
      <alignment horizontal="center" vertical="center" wrapText="1"/>
      <protection locked="0"/>
    </xf>
    <xf numFmtId="187" fontId="17" fillId="4" borderId="1" xfId="1" applyNumberFormat="1" applyFont="1" applyFill="1" applyBorder="1" applyAlignment="1" applyProtection="1">
      <alignment horizontal="center" vertical="center" wrapText="1"/>
      <protection locked="0"/>
    </xf>
    <xf numFmtId="194" fontId="17" fillId="4" borderId="1" xfId="1" applyNumberFormat="1" applyFont="1" applyFill="1" applyBorder="1" applyAlignment="1" applyProtection="1">
      <alignment horizontal="center" vertical="center" wrapText="1"/>
      <protection locked="0"/>
    </xf>
    <xf numFmtId="189" fontId="17" fillId="4" borderId="30" xfId="1" applyNumberFormat="1" applyFont="1" applyFill="1" applyBorder="1" applyAlignment="1" applyProtection="1">
      <alignment horizontal="center" vertical="center" wrapText="1"/>
      <protection locked="0"/>
    </xf>
    <xf numFmtId="0" fontId="14" fillId="5" borderId="3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53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196" fontId="17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15" fillId="4" borderId="0" xfId="1" applyFont="1" applyFill="1">
      <alignment vertical="center"/>
    </xf>
    <xf numFmtId="0" fontId="17" fillId="4" borderId="30" xfId="1" applyNumberFormat="1" applyFont="1" applyFill="1" applyBorder="1" applyAlignment="1" applyProtection="1">
      <alignment horizontal="center" vertical="center"/>
      <protection locked="0"/>
    </xf>
    <xf numFmtId="0" fontId="17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17" fillId="4" borderId="1" xfId="1" applyFont="1" applyFill="1" applyBorder="1" applyAlignment="1" applyProtection="1">
      <alignment horizontal="center" vertical="center"/>
      <protection locked="0"/>
    </xf>
    <xf numFmtId="0" fontId="17" fillId="11" borderId="41" xfId="1" applyFont="1" applyFill="1" applyBorder="1" applyAlignment="1">
      <alignment horizontal="center" vertical="center"/>
    </xf>
    <xf numFmtId="0" fontId="17" fillId="11" borderId="34" xfId="1" applyFont="1" applyFill="1" applyBorder="1" applyAlignment="1">
      <alignment horizontal="center" vertical="center"/>
    </xf>
    <xf numFmtId="0" fontId="17" fillId="11" borderId="42" xfId="1" applyFont="1" applyFill="1" applyBorder="1" applyAlignment="1">
      <alignment horizontal="center" vertical="center"/>
    </xf>
    <xf numFmtId="0" fontId="15" fillId="0" borderId="12" xfId="1" applyFont="1" applyBorder="1" applyAlignment="1" applyProtection="1">
      <alignment horizontal="center" vertical="center" wrapText="1"/>
      <protection locked="0"/>
    </xf>
    <xf numFmtId="0" fontId="15" fillId="0" borderId="10" xfId="1" applyFont="1" applyBorder="1" applyAlignment="1" applyProtection="1">
      <alignment horizontal="center" vertical="center" wrapText="1"/>
      <protection locked="0"/>
    </xf>
    <xf numFmtId="0" fontId="15" fillId="0" borderId="50" xfId="1" applyFont="1" applyBorder="1" applyAlignment="1" applyProtection="1">
      <alignment horizontal="center" vertical="center" wrapText="1"/>
      <protection locked="0"/>
    </xf>
    <xf numFmtId="0" fontId="15" fillId="0" borderId="31" xfId="1" applyFont="1" applyBorder="1" applyAlignment="1" applyProtection="1">
      <alignment horizontal="center" vertical="center" wrapText="1"/>
      <protection locked="0"/>
    </xf>
    <xf numFmtId="0" fontId="15" fillId="0" borderId="34" xfId="1" applyFont="1" applyBorder="1" applyAlignment="1" applyProtection="1">
      <alignment horizontal="center" vertical="center" wrapText="1"/>
      <protection locked="0"/>
    </xf>
    <xf numFmtId="0" fontId="15" fillId="0" borderId="33" xfId="1" applyFont="1" applyBorder="1" applyAlignment="1" applyProtection="1">
      <alignment horizontal="center" vertical="center" wrapText="1"/>
      <protection locked="0"/>
    </xf>
    <xf numFmtId="0" fontId="17" fillId="12" borderId="45" xfId="1" applyFont="1" applyFill="1" applyBorder="1" applyAlignment="1">
      <alignment horizontal="center" vertical="center"/>
    </xf>
    <xf numFmtId="0" fontId="17" fillId="12" borderId="44" xfId="1" applyFont="1" applyFill="1" applyBorder="1" applyAlignment="1">
      <alignment horizontal="center" vertical="center"/>
    </xf>
    <xf numFmtId="0" fontId="17" fillId="12" borderId="46" xfId="1" applyFont="1" applyFill="1" applyBorder="1" applyAlignment="1">
      <alignment horizontal="center" vertical="center"/>
    </xf>
    <xf numFmtId="0" fontId="17" fillId="12" borderId="52" xfId="1" applyFont="1" applyFill="1" applyBorder="1" applyAlignment="1">
      <alignment horizontal="center" vertical="center"/>
    </xf>
    <xf numFmtId="0" fontId="17" fillId="12" borderId="23" xfId="1" applyFont="1" applyFill="1" applyBorder="1" applyAlignment="1">
      <alignment horizontal="center" vertical="center"/>
    </xf>
    <xf numFmtId="0" fontId="17" fillId="12" borderId="21" xfId="1" applyFont="1" applyFill="1" applyBorder="1" applyAlignment="1">
      <alignment horizontal="center" vertical="center"/>
    </xf>
    <xf numFmtId="0" fontId="17" fillId="12" borderId="51" xfId="1" applyFont="1" applyFill="1" applyBorder="1" applyAlignment="1">
      <alignment horizontal="center" vertical="center" wrapText="1"/>
    </xf>
    <xf numFmtId="0" fontId="17" fillId="12" borderId="22" xfId="1" applyFont="1" applyFill="1" applyBorder="1" applyAlignment="1">
      <alignment horizontal="center" vertical="center"/>
    </xf>
    <xf numFmtId="0" fontId="17" fillId="12" borderId="8" xfId="1" applyFont="1" applyFill="1" applyBorder="1" applyAlignment="1">
      <alignment horizontal="center" vertical="center"/>
    </xf>
    <xf numFmtId="0" fontId="17" fillId="12" borderId="9" xfId="1" applyFont="1" applyFill="1" applyBorder="1" applyAlignment="1">
      <alignment horizontal="center" vertical="center"/>
    </xf>
    <xf numFmtId="0" fontId="17" fillId="12" borderId="32" xfId="1" applyFont="1" applyFill="1" applyBorder="1" applyAlignment="1">
      <alignment horizontal="center" vertical="center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4" fillId="0" borderId="10" xfId="1" applyFont="1" applyBorder="1" applyAlignment="1" applyProtection="1">
      <alignment horizontal="center" vertical="center" wrapText="1"/>
      <protection locked="0"/>
    </xf>
    <xf numFmtId="0" fontId="14" fillId="0" borderId="11" xfId="1" applyFont="1" applyBorder="1" applyAlignment="1" applyProtection="1">
      <alignment horizontal="center" vertical="center" wrapText="1"/>
      <protection locked="0"/>
    </xf>
    <xf numFmtId="0" fontId="14" fillId="4" borderId="31" xfId="1" applyFont="1" applyFill="1" applyBorder="1" applyAlignment="1" applyProtection="1">
      <alignment horizontal="center" vertical="center" wrapText="1"/>
      <protection locked="0"/>
    </xf>
    <xf numFmtId="0" fontId="14" fillId="4" borderId="34" xfId="1" applyFont="1" applyFill="1" applyBorder="1" applyAlignment="1" applyProtection="1">
      <alignment horizontal="center" vertical="center" wrapText="1"/>
      <protection locked="0"/>
    </xf>
    <xf numFmtId="0" fontId="14" fillId="4" borderId="42" xfId="1" applyFont="1" applyFill="1" applyBorder="1" applyAlignment="1" applyProtection="1">
      <alignment horizontal="center" vertical="center" wrapText="1"/>
      <protection locked="0"/>
    </xf>
    <xf numFmtId="0" fontId="17" fillId="11" borderId="19" xfId="1" applyFont="1" applyFill="1" applyBorder="1" applyAlignment="1">
      <alignment horizontal="center" vertical="center"/>
    </xf>
    <xf numFmtId="0" fontId="17" fillId="11" borderId="22" xfId="1" applyFont="1" applyFill="1" applyBorder="1" applyAlignment="1">
      <alignment horizontal="center" vertical="center"/>
    </xf>
    <xf numFmtId="0" fontId="17" fillId="11" borderId="53" xfId="1" applyFont="1" applyFill="1" applyBorder="1" applyAlignment="1">
      <alignment horizontal="center" vertical="center"/>
    </xf>
    <xf numFmtId="0" fontId="17" fillId="11" borderId="26" xfId="1" applyFont="1" applyFill="1" applyBorder="1" applyAlignment="1">
      <alignment horizontal="center" vertical="center"/>
    </xf>
    <xf numFmtId="0" fontId="17" fillId="11" borderId="54" xfId="1" applyFont="1" applyFill="1" applyBorder="1" applyAlignment="1">
      <alignment horizontal="center" vertical="center"/>
    </xf>
    <xf numFmtId="0" fontId="17" fillId="11" borderId="18" xfId="1" applyFont="1" applyFill="1" applyBorder="1" applyAlignment="1">
      <alignment horizontal="center" vertical="center"/>
    </xf>
    <xf numFmtId="0" fontId="12" fillId="0" borderId="39" xfId="1" applyFont="1" applyBorder="1" applyAlignment="1">
      <alignment horizontal="center" vertical="center"/>
    </xf>
    <xf numFmtId="0" fontId="12" fillId="0" borderId="40" xfId="1" applyFont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3" fillId="0" borderId="44" xfId="1" applyFont="1" applyBorder="1" applyAlignment="1">
      <alignment horizontal="left" vertical="center"/>
    </xf>
    <xf numFmtId="0" fontId="13" fillId="0" borderId="0" xfId="1" applyFont="1" applyAlignment="1">
      <alignment horizontal="left" vertical="center"/>
    </xf>
    <xf numFmtId="187" fontId="15" fillId="4" borderId="12" xfId="1" applyNumberFormat="1" applyFont="1" applyFill="1" applyBorder="1" applyAlignment="1" applyProtection="1">
      <alignment horizontal="center" vertical="center" wrapText="1"/>
      <protection locked="0"/>
    </xf>
    <xf numFmtId="187" fontId="15" fillId="4" borderId="10" xfId="1" applyNumberFormat="1" applyFont="1" applyFill="1" applyBorder="1" applyAlignment="1" applyProtection="1">
      <alignment horizontal="center" vertical="center" wrapText="1"/>
      <protection locked="0"/>
    </xf>
    <xf numFmtId="187" fontId="15" fillId="4" borderId="50" xfId="1" applyNumberFormat="1" applyFont="1" applyFill="1" applyBorder="1" applyAlignment="1" applyProtection="1">
      <alignment horizontal="center" vertical="center" wrapText="1"/>
      <protection locked="0"/>
    </xf>
    <xf numFmtId="0" fontId="15" fillId="4" borderId="8" xfId="1" applyFont="1" applyFill="1" applyBorder="1" applyAlignment="1" applyProtection="1">
      <alignment horizontal="center" vertical="center" wrapText="1"/>
      <protection locked="0"/>
    </xf>
    <xf numFmtId="0" fontId="15" fillId="4" borderId="9" xfId="1" applyFont="1" applyFill="1" applyBorder="1" applyAlignment="1" applyProtection="1">
      <alignment horizontal="center" vertical="center" wrapText="1"/>
      <protection locked="0"/>
    </xf>
    <xf numFmtId="0" fontId="15" fillId="4" borderId="32" xfId="1" applyFont="1" applyFill="1" applyBorder="1" applyAlignment="1" applyProtection="1">
      <alignment horizontal="center" vertical="center" wrapText="1"/>
      <protection locked="0"/>
    </xf>
    <xf numFmtId="0" fontId="15" fillId="4" borderId="12" xfId="1" applyFont="1" applyFill="1" applyBorder="1" applyAlignment="1" applyProtection="1">
      <alignment horizontal="center" vertical="center" wrapText="1"/>
      <protection locked="0"/>
    </xf>
    <xf numFmtId="0" fontId="15" fillId="4" borderId="10" xfId="1" applyFont="1" applyFill="1" applyBorder="1" applyAlignment="1" applyProtection="1">
      <alignment horizontal="center" vertical="center" wrapText="1"/>
      <protection locked="0"/>
    </xf>
    <xf numFmtId="0" fontId="15" fillId="4" borderId="50" xfId="1" applyFont="1" applyFill="1" applyBorder="1" applyAlignment="1" applyProtection="1">
      <alignment horizontal="center" vertical="center" wrapText="1"/>
      <protection locked="0"/>
    </xf>
    <xf numFmtId="0" fontId="14" fillId="4" borderId="8" xfId="1" applyFont="1" applyFill="1" applyBorder="1" applyAlignment="1" applyProtection="1">
      <alignment horizontal="center" vertical="center" wrapText="1"/>
      <protection locked="0"/>
    </xf>
    <xf numFmtId="0" fontId="14" fillId="4" borderId="9" xfId="1" applyFont="1" applyFill="1" applyBorder="1" applyAlignment="1" applyProtection="1">
      <alignment horizontal="center" vertical="center" wrapText="1"/>
      <protection locked="0"/>
    </xf>
    <xf numFmtId="0" fontId="14" fillId="4" borderId="43" xfId="1" applyFont="1" applyFill="1" applyBorder="1" applyAlignment="1" applyProtection="1">
      <alignment horizontal="center" vertical="center" wrapText="1"/>
      <protection locked="0"/>
    </xf>
    <xf numFmtId="0" fontId="14" fillId="4" borderId="12" xfId="1" applyFont="1" applyFill="1" applyBorder="1" applyAlignment="1" applyProtection="1">
      <alignment horizontal="center" vertical="center" wrapText="1"/>
      <protection locked="0"/>
    </xf>
    <xf numFmtId="0" fontId="14" fillId="4" borderId="10" xfId="1" applyFont="1" applyFill="1" applyBorder="1" applyAlignment="1" applyProtection="1">
      <alignment horizontal="center" vertical="center" wrapText="1"/>
      <protection locked="0"/>
    </xf>
    <xf numFmtId="0" fontId="14" fillId="4" borderId="11" xfId="1" applyFont="1" applyFill="1" applyBorder="1" applyAlignment="1" applyProtection="1">
      <alignment horizontal="center" vertical="center" wrapText="1"/>
      <protection locked="0"/>
    </xf>
    <xf numFmtId="0" fontId="14" fillId="5" borderId="35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176" fontId="17" fillId="0" borderId="1" xfId="1" applyNumberFormat="1" applyFont="1" applyBorder="1" applyAlignment="1">
      <alignment horizontal="left" vertical="center" wrapText="1"/>
    </xf>
    <xf numFmtId="176" fontId="17" fillId="0" borderId="1" xfId="1" applyNumberFormat="1" applyFont="1" applyBorder="1" applyAlignment="1">
      <alignment horizontal="center" vertical="center" wrapText="1"/>
    </xf>
    <xf numFmtId="0" fontId="9" fillId="11" borderId="36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176" fontId="17" fillId="0" borderId="12" xfId="1" applyNumberFormat="1" applyFont="1" applyBorder="1" applyAlignment="1">
      <alignment horizontal="center" vertical="center" wrapText="1"/>
    </xf>
    <xf numFmtId="176" fontId="17" fillId="0" borderId="11" xfId="1" applyNumberFormat="1" applyFont="1" applyBorder="1" applyAlignment="1">
      <alignment horizontal="center" vertical="center" wrapText="1"/>
    </xf>
    <xf numFmtId="176" fontId="17" fillId="0" borderId="30" xfId="1" applyNumberFormat="1" applyFont="1" applyBorder="1" applyAlignment="1">
      <alignment horizontal="left" vertical="center" wrapText="1"/>
    </xf>
    <xf numFmtId="0" fontId="4" fillId="3" borderId="45" xfId="1" applyFont="1" applyFill="1" applyBorder="1" applyAlignment="1">
      <alignment horizontal="center" vertical="center"/>
    </xf>
    <xf numFmtId="0" fontId="4" fillId="3" borderId="46" xfId="1" applyFont="1" applyFill="1" applyBorder="1" applyAlignment="1">
      <alignment horizontal="center" vertical="center"/>
    </xf>
    <xf numFmtId="0" fontId="4" fillId="3" borderId="24" xfId="1" applyFont="1" applyFill="1" applyBorder="1" applyAlignment="1">
      <alignment horizontal="center" vertical="center"/>
    </xf>
    <xf numFmtId="0" fontId="4" fillId="3" borderId="47" xfId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3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2" borderId="8" xfId="0" applyFont="1" applyFill="1" applyBorder="1" applyAlignment="1" applyProtection="1">
      <alignment horizontal="center"/>
      <protection locked="0"/>
    </xf>
    <xf numFmtId="0" fontId="0" fillId="2" borderId="32" xfId="0" applyFill="1" applyBorder="1" applyAlignment="1" applyProtection="1">
      <alignment horizontal="center"/>
      <protection locked="0"/>
    </xf>
    <xf numFmtId="187" fontId="4" fillId="2" borderId="31" xfId="0" applyNumberFormat="1" applyFont="1" applyFill="1" applyBorder="1" applyAlignment="1" applyProtection="1">
      <alignment horizontal="center"/>
      <protection locked="0"/>
    </xf>
    <xf numFmtId="187" fontId="0" fillId="2" borderId="33" xfId="0" applyNumberForma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2" fillId="0" borderId="31" xfId="0" applyFont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42" xfId="0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/>
    <xf numFmtId="0" fontId="3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19" fillId="0" borderId="39" xfId="1" applyFont="1" applyBorder="1" applyAlignment="1">
      <alignment horizontal="center" vertical="center"/>
    </xf>
    <xf numFmtId="0" fontId="19" fillId="0" borderId="40" xfId="1" applyFont="1" applyBorder="1" applyAlignment="1">
      <alignment horizontal="center" vertical="center"/>
    </xf>
    <xf numFmtId="0" fontId="19" fillId="0" borderId="38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188" fontId="4" fillId="6" borderId="34" xfId="1" applyNumberFormat="1" applyFont="1" applyFill="1" applyBorder="1" applyAlignment="1">
      <alignment horizontal="center" vertical="center"/>
    </xf>
    <xf numFmtId="188" fontId="11" fillId="6" borderId="33" xfId="1" applyNumberForma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4" fillId="3" borderId="35" xfId="1" applyFont="1" applyFill="1" applyBorder="1" applyAlignment="1">
      <alignment horizontal="center" vertical="center"/>
    </xf>
    <xf numFmtId="0" fontId="4" fillId="3" borderId="37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11" fillId="3" borderId="10" xfId="1" applyFill="1" applyBorder="1" applyAlignment="1">
      <alignment horizontal="center" vertical="center"/>
    </xf>
    <xf numFmtId="0" fontId="11" fillId="3" borderId="11" xfId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9" xfId="1" applyFont="1" applyFill="1" applyBorder="1" applyAlignment="1">
      <alignment horizontal="center" vertical="center"/>
    </xf>
    <xf numFmtId="0" fontId="11" fillId="3" borderId="22" xfId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69"/>
          <c:y val="0.25865448166129495"/>
          <c:w val="0.8315253718285216"/>
          <c:h val="0.6253657541512001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B9-4CD5-95EE-F2E8AFD644F6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B9-4CD5-95EE-F2E8AFD644F6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B9-4CD5-95EE-F2E8AFD644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229504"/>
        <c:axId val="166231040"/>
      </c:lineChart>
      <c:catAx>
        <c:axId val="166229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6231040"/>
        <c:crosses val="autoZero"/>
        <c:auto val="1"/>
        <c:lblAlgn val="ctr"/>
        <c:lblOffset val="100"/>
        <c:noMultiLvlLbl val="0"/>
      </c:catAx>
      <c:valAx>
        <c:axId val="16623104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66229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91"/>
          <c:y val="0.22397723273096795"/>
          <c:w val="0.79570137066200064"/>
          <c:h val="9.3265353325089242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69"/>
          <c:y val="0.27402272497678398"/>
          <c:w val="0.84541426071740411"/>
          <c:h val="0.6107973622042356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B8-404B-996C-C8BF231374FB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B8-404B-996C-C8BF231374FB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B8-404B-996C-C8BF231374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462208"/>
        <c:axId val="166463744"/>
      </c:lineChart>
      <c:catAx>
        <c:axId val="166462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6463744"/>
        <c:crosses val="autoZero"/>
        <c:auto val="1"/>
        <c:lblAlgn val="ctr"/>
        <c:lblOffset val="100"/>
        <c:noMultiLvlLbl val="0"/>
      </c:catAx>
      <c:valAx>
        <c:axId val="16646374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66462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092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69"/>
          <c:y val="0.30146600032089726"/>
          <c:w val="0.84521981627296594"/>
          <c:h val="0.58335408686012657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D9-4E34-9BB0-5828C6040348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D9-4E34-9BB0-5828C6040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476800"/>
        <c:axId val="166482688"/>
      </c:lineChart>
      <c:catAx>
        <c:axId val="166476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6482688"/>
        <c:crosses val="autoZero"/>
        <c:auto val="1"/>
        <c:lblAlgn val="ctr"/>
        <c:lblOffset val="100"/>
        <c:noMultiLvlLbl val="0"/>
      </c:catAx>
      <c:valAx>
        <c:axId val="16648268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166476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3735"/>
          <c:w val="0.2782323365261461"/>
          <c:h val="0.20892713546058841"/>
        </c:manualLayout>
      </c:layout>
      <c:overlay val="0"/>
    </c:legend>
    <c:plotVisOnly val="1"/>
    <c:dispBlanksAs val="gap"/>
    <c:showDLblsOverMax val="0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121230</xdr:colOff>
      <xdr:row>39</xdr:row>
      <xdr:rowOff>138547</xdr:rowOff>
    </xdr:from>
    <xdr:to>
      <xdr:col>4</xdr:col>
      <xdr:colOff>887666</xdr:colOff>
      <xdr:row>48</xdr:row>
      <xdr:rowOff>114301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230" y="10454122"/>
          <a:ext cx="4100186" cy="1861704"/>
        </a:xfrm>
        <a:prstGeom prst="rect">
          <a:avLst/>
        </a:prstGeom>
      </xdr:spPr>
    </xdr:pic>
    <xdr:clientData/>
  </xdr:twoCellAnchor>
  <xdr:twoCellAnchor editAs="oneCell">
    <xdr:from>
      <xdr:col>5</xdr:col>
      <xdr:colOff>294409</xdr:colOff>
      <xdr:row>39</xdr:row>
      <xdr:rowOff>197631</xdr:rowOff>
    </xdr:from>
    <xdr:to>
      <xdr:col>8</xdr:col>
      <xdr:colOff>779318</xdr:colOff>
      <xdr:row>48</xdr:row>
      <xdr:rowOff>201706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07821" y="9599366"/>
          <a:ext cx="4115615" cy="1920281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0</xdr:row>
      <xdr:rowOff>66675</xdr:rowOff>
    </xdr:from>
    <xdr:to>
      <xdr:col>2</xdr:col>
      <xdr:colOff>211322</xdr:colOff>
      <xdr:row>0</xdr:row>
      <xdr:rowOff>536810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180975" y="66675"/>
          <a:ext cx="1916297" cy="470135"/>
        </a:xfrm>
        <a:prstGeom prst="rect">
          <a:avLst/>
        </a:prstGeom>
      </xdr:spPr>
    </xdr:pic>
    <xdr:clientData/>
  </xdr:twoCellAnchor>
  <xdr:twoCellAnchor editAs="oneCell">
    <xdr:from>
      <xdr:col>7</xdr:col>
      <xdr:colOff>90207</xdr:colOff>
      <xdr:row>0</xdr:row>
      <xdr:rowOff>92449</xdr:rowOff>
    </xdr:from>
    <xdr:to>
      <xdr:col>8</xdr:col>
      <xdr:colOff>836287</xdr:colOff>
      <xdr:row>0</xdr:row>
      <xdr:rowOff>524497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3432" y="92449"/>
          <a:ext cx="1955755" cy="432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0</xdr:row>
      <xdr:rowOff>19050</xdr:rowOff>
    </xdr:from>
    <xdr:to>
      <xdr:col>6</xdr:col>
      <xdr:colOff>135122</xdr:colOff>
      <xdr:row>0</xdr:row>
      <xdr:rowOff>489185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1019175" y="19050"/>
          <a:ext cx="1916297" cy="470135"/>
        </a:xfrm>
        <a:prstGeom prst="rect">
          <a:avLst/>
        </a:prstGeom>
      </xdr:spPr>
    </xdr:pic>
    <xdr:clientData/>
  </xdr:twoCellAnchor>
  <xdr:twoCellAnchor editAs="oneCell">
    <xdr:from>
      <xdr:col>11</xdr:col>
      <xdr:colOff>1137957</xdr:colOff>
      <xdr:row>0</xdr:row>
      <xdr:rowOff>44824</xdr:rowOff>
    </xdr:from>
    <xdr:to>
      <xdr:col>14</xdr:col>
      <xdr:colOff>83812</xdr:colOff>
      <xdr:row>0</xdr:row>
      <xdr:rowOff>476872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1632" y="44824"/>
          <a:ext cx="1955755" cy="4320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14867404" y="0"/>
          <a:ext cx="3600450" cy="2790265"/>
          <a:chOff x="600075" y="7988113"/>
          <a:chExt cx="4600015" cy="3676650"/>
        </a:xfrm>
      </xdr:grpSpPr>
      <xdr:graphicFrame macro="">
        <xdr:nvGraphicFramePr>
          <xdr:cNvPr id="5" name="차트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14870699" y="2961018"/>
          <a:ext cx="3606680" cy="2452863"/>
          <a:chOff x="6358218" y="7969063"/>
          <a:chExt cx="4605617" cy="3702182"/>
        </a:xfrm>
      </xdr:grpSpPr>
      <xdr:graphicFrame macro="">
        <xdr:nvGraphicFramePr>
          <xdr:cNvPr id="8" name="차트 7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10" name="그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14873814" y="5555180"/>
          <a:ext cx="3622615" cy="2394273"/>
          <a:chOff x="12093388" y="7959538"/>
          <a:chExt cx="4600015" cy="3702182"/>
        </a:xfrm>
      </xdr:grpSpPr>
      <xdr:graphicFrame macro="">
        <xdr:nvGraphicFramePr>
          <xdr:cNvPr id="11" name="차트 10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 editAs="oneCell">
    <xdr:from>
      <xdr:col>5</xdr:col>
      <xdr:colOff>672353</xdr:colOff>
      <xdr:row>0</xdr:row>
      <xdr:rowOff>100853</xdr:rowOff>
    </xdr:from>
    <xdr:to>
      <xdr:col>8</xdr:col>
      <xdr:colOff>336268</xdr:colOff>
      <xdr:row>0</xdr:row>
      <xdr:rowOff>570988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3148853" y="100853"/>
          <a:ext cx="1916297" cy="470135"/>
        </a:xfrm>
        <a:prstGeom prst="rect">
          <a:avLst/>
        </a:prstGeom>
      </xdr:spPr>
    </xdr:pic>
    <xdr:clientData/>
  </xdr:twoCellAnchor>
  <xdr:twoCellAnchor editAs="oneCell">
    <xdr:from>
      <xdr:col>14</xdr:col>
      <xdr:colOff>499222</xdr:colOff>
      <xdr:row>0</xdr:row>
      <xdr:rowOff>126627</xdr:rowOff>
    </xdr:from>
    <xdr:to>
      <xdr:col>17</xdr:col>
      <xdr:colOff>202594</xdr:colOff>
      <xdr:row>0</xdr:row>
      <xdr:rowOff>558675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1310" y="126627"/>
          <a:ext cx="1955755" cy="432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0"/>
  <sheetViews>
    <sheetView tabSelected="1" zoomScaleNormal="100" workbookViewId="0">
      <selection sqref="A1:I1"/>
    </sheetView>
  </sheetViews>
  <sheetFormatPr defaultRowHeight="16.5"/>
  <cols>
    <col min="1" max="1" width="14.21875" style="90" customWidth="1"/>
    <col min="2" max="2" width="7.77734375" style="90" customWidth="1"/>
    <col min="3" max="3" width="7.33203125" style="90" customWidth="1"/>
    <col min="4" max="4" width="9.5546875" style="90" customWidth="1"/>
    <col min="5" max="5" width="11.6640625" style="90" customWidth="1"/>
    <col min="6" max="8" width="14.109375" style="90" customWidth="1"/>
    <col min="9" max="9" width="11.6640625" style="90" customWidth="1"/>
    <col min="10" max="10" width="12" style="90" customWidth="1"/>
    <col min="11" max="17" width="8.88671875" style="90"/>
    <col min="18" max="18" width="35" style="90" customWidth="1"/>
    <col min="19" max="259" width="8.88671875" style="90"/>
    <col min="260" max="260" width="19.88671875" style="90" customWidth="1"/>
    <col min="261" max="261" width="8.44140625" style="90" customWidth="1"/>
    <col min="262" max="262" width="9.6640625" style="90" customWidth="1"/>
    <col min="263" max="264" width="14.109375" style="90" customWidth="1"/>
    <col min="265" max="265" width="11.6640625" style="90" customWidth="1"/>
    <col min="266" max="266" width="12" style="90" customWidth="1"/>
    <col min="267" max="515" width="8.88671875" style="90"/>
    <col min="516" max="516" width="19.88671875" style="90" customWidth="1"/>
    <col min="517" max="517" width="8.44140625" style="90" customWidth="1"/>
    <col min="518" max="518" width="9.6640625" style="90" customWidth="1"/>
    <col min="519" max="520" width="14.109375" style="90" customWidth="1"/>
    <col min="521" max="521" width="11.6640625" style="90" customWidth="1"/>
    <col min="522" max="522" width="12" style="90" customWidth="1"/>
    <col min="523" max="771" width="8.88671875" style="90"/>
    <col min="772" max="772" width="19.88671875" style="90" customWidth="1"/>
    <col min="773" max="773" width="8.44140625" style="90" customWidth="1"/>
    <col min="774" max="774" width="9.6640625" style="90" customWidth="1"/>
    <col min="775" max="776" width="14.109375" style="90" customWidth="1"/>
    <col min="777" max="777" width="11.6640625" style="90" customWidth="1"/>
    <col min="778" max="778" width="12" style="90" customWidth="1"/>
    <col min="779" max="1027" width="8.88671875" style="90"/>
    <col min="1028" max="1028" width="19.88671875" style="90" customWidth="1"/>
    <col min="1029" max="1029" width="8.44140625" style="90" customWidth="1"/>
    <col min="1030" max="1030" width="9.6640625" style="90" customWidth="1"/>
    <col min="1031" max="1032" width="14.109375" style="90" customWidth="1"/>
    <col min="1033" max="1033" width="11.6640625" style="90" customWidth="1"/>
    <col min="1034" max="1034" width="12" style="90" customWidth="1"/>
    <col min="1035" max="1283" width="8.88671875" style="90"/>
    <col min="1284" max="1284" width="19.88671875" style="90" customWidth="1"/>
    <col min="1285" max="1285" width="8.44140625" style="90" customWidth="1"/>
    <col min="1286" max="1286" width="9.6640625" style="90" customWidth="1"/>
    <col min="1287" max="1288" width="14.109375" style="90" customWidth="1"/>
    <col min="1289" max="1289" width="11.6640625" style="90" customWidth="1"/>
    <col min="1290" max="1290" width="12" style="90" customWidth="1"/>
    <col min="1291" max="1539" width="8.88671875" style="90"/>
    <col min="1540" max="1540" width="19.88671875" style="90" customWidth="1"/>
    <col min="1541" max="1541" width="8.44140625" style="90" customWidth="1"/>
    <col min="1542" max="1542" width="9.6640625" style="90" customWidth="1"/>
    <col min="1543" max="1544" width="14.109375" style="90" customWidth="1"/>
    <col min="1545" max="1545" width="11.6640625" style="90" customWidth="1"/>
    <col min="1546" max="1546" width="12" style="90" customWidth="1"/>
    <col min="1547" max="1795" width="8.88671875" style="90"/>
    <col min="1796" max="1796" width="19.88671875" style="90" customWidth="1"/>
    <col min="1797" max="1797" width="8.44140625" style="90" customWidth="1"/>
    <col min="1798" max="1798" width="9.6640625" style="90" customWidth="1"/>
    <col min="1799" max="1800" width="14.109375" style="90" customWidth="1"/>
    <col min="1801" max="1801" width="11.6640625" style="90" customWidth="1"/>
    <col min="1802" max="1802" width="12" style="90" customWidth="1"/>
    <col min="1803" max="2051" width="8.88671875" style="90"/>
    <col min="2052" max="2052" width="19.88671875" style="90" customWidth="1"/>
    <col min="2053" max="2053" width="8.44140625" style="90" customWidth="1"/>
    <col min="2054" max="2054" width="9.6640625" style="90" customWidth="1"/>
    <col min="2055" max="2056" width="14.109375" style="90" customWidth="1"/>
    <col min="2057" max="2057" width="11.6640625" style="90" customWidth="1"/>
    <col min="2058" max="2058" width="12" style="90" customWidth="1"/>
    <col min="2059" max="2307" width="8.88671875" style="90"/>
    <col min="2308" max="2308" width="19.88671875" style="90" customWidth="1"/>
    <col min="2309" max="2309" width="8.44140625" style="90" customWidth="1"/>
    <col min="2310" max="2310" width="9.6640625" style="90" customWidth="1"/>
    <col min="2311" max="2312" width="14.109375" style="90" customWidth="1"/>
    <col min="2313" max="2313" width="11.6640625" style="90" customWidth="1"/>
    <col min="2314" max="2314" width="12" style="90" customWidth="1"/>
    <col min="2315" max="2563" width="8.88671875" style="90"/>
    <col min="2564" max="2564" width="19.88671875" style="90" customWidth="1"/>
    <col min="2565" max="2565" width="8.44140625" style="90" customWidth="1"/>
    <col min="2566" max="2566" width="9.6640625" style="90" customWidth="1"/>
    <col min="2567" max="2568" width="14.109375" style="90" customWidth="1"/>
    <col min="2569" max="2569" width="11.6640625" style="90" customWidth="1"/>
    <col min="2570" max="2570" width="12" style="90" customWidth="1"/>
    <col min="2571" max="2819" width="8.88671875" style="90"/>
    <col min="2820" max="2820" width="19.88671875" style="90" customWidth="1"/>
    <col min="2821" max="2821" width="8.44140625" style="90" customWidth="1"/>
    <col min="2822" max="2822" width="9.6640625" style="90" customWidth="1"/>
    <col min="2823" max="2824" width="14.109375" style="90" customWidth="1"/>
    <col min="2825" max="2825" width="11.6640625" style="90" customWidth="1"/>
    <col min="2826" max="2826" width="12" style="90" customWidth="1"/>
    <col min="2827" max="3075" width="8.88671875" style="90"/>
    <col min="3076" max="3076" width="19.88671875" style="90" customWidth="1"/>
    <col min="3077" max="3077" width="8.44140625" style="90" customWidth="1"/>
    <col min="3078" max="3078" width="9.6640625" style="90" customWidth="1"/>
    <col min="3079" max="3080" width="14.109375" style="90" customWidth="1"/>
    <col min="3081" max="3081" width="11.6640625" style="90" customWidth="1"/>
    <col min="3082" max="3082" width="12" style="90" customWidth="1"/>
    <col min="3083" max="3331" width="8.88671875" style="90"/>
    <col min="3332" max="3332" width="19.88671875" style="90" customWidth="1"/>
    <col min="3333" max="3333" width="8.44140625" style="90" customWidth="1"/>
    <col min="3334" max="3334" width="9.6640625" style="90" customWidth="1"/>
    <col min="3335" max="3336" width="14.109375" style="90" customWidth="1"/>
    <col min="3337" max="3337" width="11.6640625" style="90" customWidth="1"/>
    <col min="3338" max="3338" width="12" style="90" customWidth="1"/>
    <col min="3339" max="3587" width="8.88671875" style="90"/>
    <col min="3588" max="3588" width="19.88671875" style="90" customWidth="1"/>
    <col min="3589" max="3589" width="8.44140625" style="90" customWidth="1"/>
    <col min="3590" max="3590" width="9.6640625" style="90" customWidth="1"/>
    <col min="3591" max="3592" width="14.109375" style="90" customWidth="1"/>
    <col min="3593" max="3593" width="11.6640625" style="90" customWidth="1"/>
    <col min="3594" max="3594" width="12" style="90" customWidth="1"/>
    <col min="3595" max="3843" width="8.88671875" style="90"/>
    <col min="3844" max="3844" width="19.88671875" style="90" customWidth="1"/>
    <col min="3845" max="3845" width="8.44140625" style="90" customWidth="1"/>
    <col min="3846" max="3846" width="9.6640625" style="90" customWidth="1"/>
    <col min="3847" max="3848" width="14.109375" style="90" customWidth="1"/>
    <col min="3849" max="3849" width="11.6640625" style="90" customWidth="1"/>
    <col min="3850" max="3850" width="12" style="90" customWidth="1"/>
    <col min="3851" max="4099" width="8.88671875" style="90"/>
    <col min="4100" max="4100" width="19.88671875" style="90" customWidth="1"/>
    <col min="4101" max="4101" width="8.44140625" style="90" customWidth="1"/>
    <col min="4102" max="4102" width="9.6640625" style="90" customWidth="1"/>
    <col min="4103" max="4104" width="14.109375" style="90" customWidth="1"/>
    <col min="4105" max="4105" width="11.6640625" style="90" customWidth="1"/>
    <col min="4106" max="4106" width="12" style="90" customWidth="1"/>
    <col min="4107" max="4355" width="8.88671875" style="90"/>
    <col min="4356" max="4356" width="19.88671875" style="90" customWidth="1"/>
    <col min="4357" max="4357" width="8.44140625" style="90" customWidth="1"/>
    <col min="4358" max="4358" width="9.6640625" style="90" customWidth="1"/>
    <col min="4359" max="4360" width="14.109375" style="90" customWidth="1"/>
    <col min="4361" max="4361" width="11.6640625" style="90" customWidth="1"/>
    <col min="4362" max="4362" width="12" style="90" customWidth="1"/>
    <col min="4363" max="4611" width="8.88671875" style="90"/>
    <col min="4612" max="4612" width="19.88671875" style="90" customWidth="1"/>
    <col min="4613" max="4613" width="8.44140625" style="90" customWidth="1"/>
    <col min="4614" max="4614" width="9.6640625" style="90" customWidth="1"/>
    <col min="4615" max="4616" width="14.109375" style="90" customWidth="1"/>
    <col min="4617" max="4617" width="11.6640625" style="90" customWidth="1"/>
    <col min="4618" max="4618" width="12" style="90" customWidth="1"/>
    <col min="4619" max="4867" width="8.88671875" style="90"/>
    <col min="4868" max="4868" width="19.88671875" style="90" customWidth="1"/>
    <col min="4869" max="4869" width="8.44140625" style="90" customWidth="1"/>
    <col min="4870" max="4870" width="9.6640625" style="90" customWidth="1"/>
    <col min="4871" max="4872" width="14.109375" style="90" customWidth="1"/>
    <col min="4873" max="4873" width="11.6640625" style="90" customWidth="1"/>
    <col min="4874" max="4874" width="12" style="90" customWidth="1"/>
    <col min="4875" max="5123" width="8.88671875" style="90"/>
    <col min="5124" max="5124" width="19.88671875" style="90" customWidth="1"/>
    <col min="5125" max="5125" width="8.44140625" style="90" customWidth="1"/>
    <col min="5126" max="5126" width="9.6640625" style="90" customWidth="1"/>
    <col min="5127" max="5128" width="14.109375" style="90" customWidth="1"/>
    <col min="5129" max="5129" width="11.6640625" style="90" customWidth="1"/>
    <col min="5130" max="5130" width="12" style="90" customWidth="1"/>
    <col min="5131" max="5379" width="8.88671875" style="90"/>
    <col min="5380" max="5380" width="19.88671875" style="90" customWidth="1"/>
    <col min="5381" max="5381" width="8.44140625" style="90" customWidth="1"/>
    <col min="5382" max="5382" width="9.6640625" style="90" customWidth="1"/>
    <col min="5383" max="5384" width="14.109375" style="90" customWidth="1"/>
    <col min="5385" max="5385" width="11.6640625" style="90" customWidth="1"/>
    <col min="5386" max="5386" width="12" style="90" customWidth="1"/>
    <col min="5387" max="5635" width="8.88671875" style="90"/>
    <col min="5636" max="5636" width="19.88671875" style="90" customWidth="1"/>
    <col min="5637" max="5637" width="8.44140625" style="90" customWidth="1"/>
    <col min="5638" max="5638" width="9.6640625" style="90" customWidth="1"/>
    <col min="5639" max="5640" width="14.109375" style="90" customWidth="1"/>
    <col min="5641" max="5641" width="11.6640625" style="90" customWidth="1"/>
    <col min="5642" max="5642" width="12" style="90" customWidth="1"/>
    <col min="5643" max="5891" width="8.88671875" style="90"/>
    <col min="5892" max="5892" width="19.88671875" style="90" customWidth="1"/>
    <col min="5893" max="5893" width="8.44140625" style="90" customWidth="1"/>
    <col min="5894" max="5894" width="9.6640625" style="90" customWidth="1"/>
    <col min="5895" max="5896" width="14.109375" style="90" customWidth="1"/>
    <col min="5897" max="5897" width="11.6640625" style="90" customWidth="1"/>
    <col min="5898" max="5898" width="12" style="90" customWidth="1"/>
    <col min="5899" max="6147" width="8.88671875" style="90"/>
    <col min="6148" max="6148" width="19.88671875" style="90" customWidth="1"/>
    <col min="6149" max="6149" width="8.44140625" style="90" customWidth="1"/>
    <col min="6150" max="6150" width="9.6640625" style="90" customWidth="1"/>
    <col min="6151" max="6152" width="14.109375" style="90" customWidth="1"/>
    <col min="6153" max="6153" width="11.6640625" style="90" customWidth="1"/>
    <col min="6154" max="6154" width="12" style="90" customWidth="1"/>
    <col min="6155" max="6403" width="8.88671875" style="90"/>
    <col min="6404" max="6404" width="19.88671875" style="90" customWidth="1"/>
    <col min="6405" max="6405" width="8.44140625" style="90" customWidth="1"/>
    <col min="6406" max="6406" width="9.6640625" style="90" customWidth="1"/>
    <col min="6407" max="6408" width="14.109375" style="90" customWidth="1"/>
    <col min="6409" max="6409" width="11.6640625" style="90" customWidth="1"/>
    <col min="6410" max="6410" width="12" style="90" customWidth="1"/>
    <col min="6411" max="6659" width="8.88671875" style="90"/>
    <col min="6660" max="6660" width="19.88671875" style="90" customWidth="1"/>
    <col min="6661" max="6661" width="8.44140625" style="90" customWidth="1"/>
    <col min="6662" max="6662" width="9.6640625" style="90" customWidth="1"/>
    <col min="6663" max="6664" width="14.109375" style="90" customWidth="1"/>
    <col min="6665" max="6665" width="11.6640625" style="90" customWidth="1"/>
    <col min="6666" max="6666" width="12" style="90" customWidth="1"/>
    <col min="6667" max="6915" width="8.88671875" style="90"/>
    <col min="6916" max="6916" width="19.88671875" style="90" customWidth="1"/>
    <col min="6917" max="6917" width="8.44140625" style="90" customWidth="1"/>
    <col min="6918" max="6918" width="9.6640625" style="90" customWidth="1"/>
    <col min="6919" max="6920" width="14.109375" style="90" customWidth="1"/>
    <col min="6921" max="6921" width="11.6640625" style="90" customWidth="1"/>
    <col min="6922" max="6922" width="12" style="90" customWidth="1"/>
    <col min="6923" max="7171" width="8.88671875" style="90"/>
    <col min="7172" max="7172" width="19.88671875" style="90" customWidth="1"/>
    <col min="7173" max="7173" width="8.44140625" style="90" customWidth="1"/>
    <col min="7174" max="7174" width="9.6640625" style="90" customWidth="1"/>
    <col min="7175" max="7176" width="14.109375" style="90" customWidth="1"/>
    <col min="7177" max="7177" width="11.6640625" style="90" customWidth="1"/>
    <col min="7178" max="7178" width="12" style="90" customWidth="1"/>
    <col min="7179" max="7427" width="8.88671875" style="90"/>
    <col min="7428" max="7428" width="19.88671875" style="90" customWidth="1"/>
    <col min="7429" max="7429" width="8.44140625" style="90" customWidth="1"/>
    <col min="7430" max="7430" width="9.6640625" style="90" customWidth="1"/>
    <col min="7431" max="7432" width="14.109375" style="90" customWidth="1"/>
    <col min="7433" max="7433" width="11.6640625" style="90" customWidth="1"/>
    <col min="7434" max="7434" width="12" style="90" customWidth="1"/>
    <col min="7435" max="7683" width="8.88671875" style="90"/>
    <col min="7684" max="7684" width="19.88671875" style="90" customWidth="1"/>
    <col min="7685" max="7685" width="8.44140625" style="90" customWidth="1"/>
    <col min="7686" max="7686" width="9.6640625" style="90" customWidth="1"/>
    <col min="7687" max="7688" width="14.109375" style="90" customWidth="1"/>
    <col min="7689" max="7689" width="11.6640625" style="90" customWidth="1"/>
    <col min="7690" max="7690" width="12" style="90" customWidth="1"/>
    <col min="7691" max="7939" width="8.88671875" style="90"/>
    <col min="7940" max="7940" width="19.88671875" style="90" customWidth="1"/>
    <col min="7941" max="7941" width="8.44140625" style="90" customWidth="1"/>
    <col min="7942" max="7942" width="9.6640625" style="90" customWidth="1"/>
    <col min="7943" max="7944" width="14.109375" style="90" customWidth="1"/>
    <col min="7945" max="7945" width="11.6640625" style="90" customWidth="1"/>
    <col min="7946" max="7946" width="12" style="90" customWidth="1"/>
    <col min="7947" max="8195" width="8.88671875" style="90"/>
    <col min="8196" max="8196" width="19.88671875" style="90" customWidth="1"/>
    <col min="8197" max="8197" width="8.44140625" style="90" customWidth="1"/>
    <col min="8198" max="8198" width="9.6640625" style="90" customWidth="1"/>
    <col min="8199" max="8200" width="14.109375" style="90" customWidth="1"/>
    <col min="8201" max="8201" width="11.6640625" style="90" customWidth="1"/>
    <col min="8202" max="8202" width="12" style="90" customWidth="1"/>
    <col min="8203" max="8451" width="8.88671875" style="90"/>
    <col min="8452" max="8452" width="19.88671875" style="90" customWidth="1"/>
    <col min="8453" max="8453" width="8.44140625" style="90" customWidth="1"/>
    <col min="8454" max="8454" width="9.6640625" style="90" customWidth="1"/>
    <col min="8455" max="8456" width="14.109375" style="90" customWidth="1"/>
    <col min="8457" max="8457" width="11.6640625" style="90" customWidth="1"/>
    <col min="8458" max="8458" width="12" style="90" customWidth="1"/>
    <col min="8459" max="8707" width="8.88671875" style="90"/>
    <col min="8708" max="8708" width="19.88671875" style="90" customWidth="1"/>
    <col min="8709" max="8709" width="8.44140625" style="90" customWidth="1"/>
    <col min="8710" max="8710" width="9.6640625" style="90" customWidth="1"/>
    <col min="8711" max="8712" width="14.109375" style="90" customWidth="1"/>
    <col min="8713" max="8713" width="11.6640625" style="90" customWidth="1"/>
    <col min="8714" max="8714" width="12" style="90" customWidth="1"/>
    <col min="8715" max="8963" width="8.88671875" style="90"/>
    <col min="8964" max="8964" width="19.88671875" style="90" customWidth="1"/>
    <col min="8965" max="8965" width="8.44140625" style="90" customWidth="1"/>
    <col min="8966" max="8966" width="9.6640625" style="90" customWidth="1"/>
    <col min="8967" max="8968" width="14.109375" style="90" customWidth="1"/>
    <col min="8969" max="8969" width="11.6640625" style="90" customWidth="1"/>
    <col min="8970" max="8970" width="12" style="90" customWidth="1"/>
    <col min="8971" max="9219" width="8.88671875" style="90"/>
    <col min="9220" max="9220" width="19.88671875" style="90" customWidth="1"/>
    <col min="9221" max="9221" width="8.44140625" style="90" customWidth="1"/>
    <col min="9222" max="9222" width="9.6640625" style="90" customWidth="1"/>
    <col min="9223" max="9224" width="14.109375" style="90" customWidth="1"/>
    <col min="9225" max="9225" width="11.6640625" style="90" customWidth="1"/>
    <col min="9226" max="9226" width="12" style="90" customWidth="1"/>
    <col min="9227" max="9475" width="8.88671875" style="90"/>
    <col min="9476" max="9476" width="19.88671875" style="90" customWidth="1"/>
    <col min="9477" max="9477" width="8.44140625" style="90" customWidth="1"/>
    <col min="9478" max="9478" width="9.6640625" style="90" customWidth="1"/>
    <col min="9479" max="9480" width="14.109375" style="90" customWidth="1"/>
    <col min="9481" max="9481" width="11.6640625" style="90" customWidth="1"/>
    <col min="9482" max="9482" width="12" style="90" customWidth="1"/>
    <col min="9483" max="9731" width="8.88671875" style="90"/>
    <col min="9732" max="9732" width="19.88671875" style="90" customWidth="1"/>
    <col min="9733" max="9733" width="8.44140625" style="90" customWidth="1"/>
    <col min="9734" max="9734" width="9.6640625" style="90" customWidth="1"/>
    <col min="9735" max="9736" width="14.109375" style="90" customWidth="1"/>
    <col min="9737" max="9737" width="11.6640625" style="90" customWidth="1"/>
    <col min="9738" max="9738" width="12" style="90" customWidth="1"/>
    <col min="9739" max="9987" width="8.88671875" style="90"/>
    <col min="9988" max="9988" width="19.88671875" style="90" customWidth="1"/>
    <col min="9989" max="9989" width="8.44140625" style="90" customWidth="1"/>
    <col min="9990" max="9990" width="9.6640625" style="90" customWidth="1"/>
    <col min="9991" max="9992" width="14.109375" style="90" customWidth="1"/>
    <col min="9993" max="9993" width="11.6640625" style="90" customWidth="1"/>
    <col min="9994" max="9994" width="12" style="90" customWidth="1"/>
    <col min="9995" max="10243" width="8.88671875" style="90"/>
    <col min="10244" max="10244" width="19.88671875" style="90" customWidth="1"/>
    <col min="10245" max="10245" width="8.44140625" style="90" customWidth="1"/>
    <col min="10246" max="10246" width="9.6640625" style="90" customWidth="1"/>
    <col min="10247" max="10248" width="14.109375" style="90" customWidth="1"/>
    <col min="10249" max="10249" width="11.6640625" style="90" customWidth="1"/>
    <col min="10250" max="10250" width="12" style="90" customWidth="1"/>
    <col min="10251" max="10499" width="8.88671875" style="90"/>
    <col min="10500" max="10500" width="19.88671875" style="90" customWidth="1"/>
    <col min="10501" max="10501" width="8.44140625" style="90" customWidth="1"/>
    <col min="10502" max="10502" width="9.6640625" style="90" customWidth="1"/>
    <col min="10503" max="10504" width="14.109375" style="90" customWidth="1"/>
    <col min="10505" max="10505" width="11.6640625" style="90" customWidth="1"/>
    <col min="10506" max="10506" width="12" style="90" customWidth="1"/>
    <col min="10507" max="10755" width="8.88671875" style="90"/>
    <col min="10756" max="10756" width="19.88671875" style="90" customWidth="1"/>
    <col min="10757" max="10757" width="8.44140625" style="90" customWidth="1"/>
    <col min="10758" max="10758" width="9.6640625" style="90" customWidth="1"/>
    <col min="10759" max="10760" width="14.109375" style="90" customWidth="1"/>
    <col min="10761" max="10761" width="11.6640625" style="90" customWidth="1"/>
    <col min="10762" max="10762" width="12" style="90" customWidth="1"/>
    <col min="10763" max="11011" width="8.88671875" style="90"/>
    <col min="11012" max="11012" width="19.88671875" style="90" customWidth="1"/>
    <col min="11013" max="11013" width="8.44140625" style="90" customWidth="1"/>
    <col min="11014" max="11014" width="9.6640625" style="90" customWidth="1"/>
    <col min="11015" max="11016" width="14.109375" style="90" customWidth="1"/>
    <col min="11017" max="11017" width="11.6640625" style="90" customWidth="1"/>
    <col min="11018" max="11018" width="12" style="90" customWidth="1"/>
    <col min="11019" max="11267" width="8.88671875" style="90"/>
    <col min="11268" max="11268" width="19.88671875" style="90" customWidth="1"/>
    <col min="11269" max="11269" width="8.44140625" style="90" customWidth="1"/>
    <col min="11270" max="11270" width="9.6640625" style="90" customWidth="1"/>
    <col min="11271" max="11272" width="14.109375" style="90" customWidth="1"/>
    <col min="11273" max="11273" width="11.6640625" style="90" customWidth="1"/>
    <col min="11274" max="11274" width="12" style="90" customWidth="1"/>
    <col min="11275" max="11523" width="8.88671875" style="90"/>
    <col min="11524" max="11524" width="19.88671875" style="90" customWidth="1"/>
    <col min="11525" max="11525" width="8.44140625" style="90" customWidth="1"/>
    <col min="11526" max="11526" width="9.6640625" style="90" customWidth="1"/>
    <col min="11527" max="11528" width="14.109375" style="90" customWidth="1"/>
    <col min="11529" max="11529" width="11.6640625" style="90" customWidth="1"/>
    <col min="11530" max="11530" width="12" style="90" customWidth="1"/>
    <col min="11531" max="11779" width="8.88671875" style="90"/>
    <col min="11780" max="11780" width="19.88671875" style="90" customWidth="1"/>
    <col min="11781" max="11781" width="8.44140625" style="90" customWidth="1"/>
    <col min="11782" max="11782" width="9.6640625" style="90" customWidth="1"/>
    <col min="11783" max="11784" width="14.109375" style="90" customWidth="1"/>
    <col min="11785" max="11785" width="11.6640625" style="90" customWidth="1"/>
    <col min="11786" max="11786" width="12" style="90" customWidth="1"/>
    <col min="11787" max="12035" width="8.88671875" style="90"/>
    <col min="12036" max="12036" width="19.88671875" style="90" customWidth="1"/>
    <col min="12037" max="12037" width="8.44140625" style="90" customWidth="1"/>
    <col min="12038" max="12038" width="9.6640625" style="90" customWidth="1"/>
    <col min="12039" max="12040" width="14.109375" style="90" customWidth="1"/>
    <col min="12041" max="12041" width="11.6640625" style="90" customWidth="1"/>
    <col min="12042" max="12042" width="12" style="90" customWidth="1"/>
    <col min="12043" max="12291" width="8.88671875" style="90"/>
    <col min="12292" max="12292" width="19.88671875" style="90" customWidth="1"/>
    <col min="12293" max="12293" width="8.44140625" style="90" customWidth="1"/>
    <col min="12294" max="12294" width="9.6640625" style="90" customWidth="1"/>
    <col min="12295" max="12296" width="14.109375" style="90" customWidth="1"/>
    <col min="12297" max="12297" width="11.6640625" style="90" customWidth="1"/>
    <col min="12298" max="12298" width="12" style="90" customWidth="1"/>
    <col min="12299" max="12547" width="8.88671875" style="90"/>
    <col min="12548" max="12548" width="19.88671875" style="90" customWidth="1"/>
    <col min="12549" max="12549" width="8.44140625" style="90" customWidth="1"/>
    <col min="12550" max="12550" width="9.6640625" style="90" customWidth="1"/>
    <col min="12551" max="12552" width="14.109375" style="90" customWidth="1"/>
    <col min="12553" max="12553" width="11.6640625" style="90" customWidth="1"/>
    <col min="12554" max="12554" width="12" style="90" customWidth="1"/>
    <col min="12555" max="12803" width="8.88671875" style="90"/>
    <col min="12804" max="12804" width="19.88671875" style="90" customWidth="1"/>
    <col min="12805" max="12805" width="8.44140625" style="90" customWidth="1"/>
    <col min="12806" max="12806" width="9.6640625" style="90" customWidth="1"/>
    <col min="12807" max="12808" width="14.109375" style="90" customWidth="1"/>
    <col min="12809" max="12809" width="11.6640625" style="90" customWidth="1"/>
    <col min="12810" max="12810" width="12" style="90" customWidth="1"/>
    <col min="12811" max="13059" width="8.88671875" style="90"/>
    <col min="13060" max="13060" width="19.88671875" style="90" customWidth="1"/>
    <col min="13061" max="13061" width="8.44140625" style="90" customWidth="1"/>
    <col min="13062" max="13062" width="9.6640625" style="90" customWidth="1"/>
    <col min="13063" max="13064" width="14.109375" style="90" customWidth="1"/>
    <col min="13065" max="13065" width="11.6640625" style="90" customWidth="1"/>
    <col min="13066" max="13066" width="12" style="90" customWidth="1"/>
    <col min="13067" max="13315" width="8.88671875" style="90"/>
    <col min="13316" max="13316" width="19.88671875" style="90" customWidth="1"/>
    <col min="13317" max="13317" width="8.44140625" style="90" customWidth="1"/>
    <col min="13318" max="13318" width="9.6640625" style="90" customWidth="1"/>
    <col min="13319" max="13320" width="14.109375" style="90" customWidth="1"/>
    <col min="13321" max="13321" width="11.6640625" style="90" customWidth="1"/>
    <col min="13322" max="13322" width="12" style="90" customWidth="1"/>
    <col min="13323" max="13571" width="8.88671875" style="90"/>
    <col min="13572" max="13572" width="19.88671875" style="90" customWidth="1"/>
    <col min="13573" max="13573" width="8.44140625" style="90" customWidth="1"/>
    <col min="13574" max="13574" width="9.6640625" style="90" customWidth="1"/>
    <col min="13575" max="13576" width="14.109375" style="90" customWidth="1"/>
    <col min="13577" max="13577" width="11.6640625" style="90" customWidth="1"/>
    <col min="13578" max="13578" width="12" style="90" customWidth="1"/>
    <col min="13579" max="13827" width="8.88671875" style="90"/>
    <col min="13828" max="13828" width="19.88671875" style="90" customWidth="1"/>
    <col min="13829" max="13829" width="8.44140625" style="90" customWidth="1"/>
    <col min="13830" max="13830" width="9.6640625" style="90" customWidth="1"/>
    <col min="13831" max="13832" width="14.109375" style="90" customWidth="1"/>
    <col min="13833" max="13833" width="11.6640625" style="90" customWidth="1"/>
    <col min="13834" max="13834" width="12" style="90" customWidth="1"/>
    <col min="13835" max="14083" width="8.88671875" style="90"/>
    <col min="14084" max="14084" width="19.88671875" style="90" customWidth="1"/>
    <col min="14085" max="14085" width="8.44140625" style="90" customWidth="1"/>
    <col min="14086" max="14086" width="9.6640625" style="90" customWidth="1"/>
    <col min="14087" max="14088" width="14.109375" style="90" customWidth="1"/>
    <col min="14089" max="14089" width="11.6640625" style="90" customWidth="1"/>
    <col min="14090" max="14090" width="12" style="90" customWidth="1"/>
    <col min="14091" max="14339" width="8.88671875" style="90"/>
    <col min="14340" max="14340" width="19.88671875" style="90" customWidth="1"/>
    <col min="14341" max="14341" width="8.44140625" style="90" customWidth="1"/>
    <col min="14342" max="14342" width="9.6640625" style="90" customWidth="1"/>
    <col min="14343" max="14344" width="14.109375" style="90" customWidth="1"/>
    <col min="14345" max="14345" width="11.6640625" style="90" customWidth="1"/>
    <col min="14346" max="14346" width="12" style="90" customWidth="1"/>
    <col min="14347" max="14595" width="8.88671875" style="90"/>
    <col min="14596" max="14596" width="19.88671875" style="90" customWidth="1"/>
    <col min="14597" max="14597" width="8.44140625" style="90" customWidth="1"/>
    <col min="14598" max="14598" width="9.6640625" style="90" customWidth="1"/>
    <col min="14599" max="14600" width="14.109375" style="90" customWidth="1"/>
    <col min="14601" max="14601" width="11.6640625" style="90" customWidth="1"/>
    <col min="14602" max="14602" width="12" style="90" customWidth="1"/>
    <col min="14603" max="14851" width="8.88671875" style="90"/>
    <col min="14852" max="14852" width="19.88671875" style="90" customWidth="1"/>
    <col min="14853" max="14853" width="8.44140625" style="90" customWidth="1"/>
    <col min="14854" max="14854" width="9.6640625" style="90" customWidth="1"/>
    <col min="14855" max="14856" width="14.109375" style="90" customWidth="1"/>
    <col min="14857" max="14857" width="11.6640625" style="90" customWidth="1"/>
    <col min="14858" max="14858" width="12" style="90" customWidth="1"/>
    <col min="14859" max="15107" width="8.88671875" style="90"/>
    <col min="15108" max="15108" width="19.88671875" style="90" customWidth="1"/>
    <col min="15109" max="15109" width="8.44140625" style="90" customWidth="1"/>
    <col min="15110" max="15110" width="9.6640625" style="90" customWidth="1"/>
    <col min="15111" max="15112" width="14.109375" style="90" customWidth="1"/>
    <col min="15113" max="15113" width="11.6640625" style="90" customWidth="1"/>
    <col min="15114" max="15114" width="12" style="90" customWidth="1"/>
    <col min="15115" max="15363" width="8.88671875" style="90"/>
    <col min="15364" max="15364" width="19.88671875" style="90" customWidth="1"/>
    <col min="15365" max="15365" width="8.44140625" style="90" customWidth="1"/>
    <col min="15366" max="15366" width="9.6640625" style="90" customWidth="1"/>
    <col min="15367" max="15368" width="14.109375" style="90" customWidth="1"/>
    <col min="15369" max="15369" width="11.6640625" style="90" customWidth="1"/>
    <col min="15370" max="15370" width="12" style="90" customWidth="1"/>
    <col min="15371" max="15619" width="8.88671875" style="90"/>
    <col min="15620" max="15620" width="19.88671875" style="90" customWidth="1"/>
    <col min="15621" max="15621" width="8.44140625" style="90" customWidth="1"/>
    <col min="15622" max="15622" width="9.6640625" style="90" customWidth="1"/>
    <col min="15623" max="15624" width="14.109375" style="90" customWidth="1"/>
    <col min="15625" max="15625" width="11.6640625" style="90" customWidth="1"/>
    <col min="15626" max="15626" width="12" style="90" customWidth="1"/>
    <col min="15627" max="15875" width="8.88671875" style="90"/>
    <col min="15876" max="15876" width="19.88671875" style="90" customWidth="1"/>
    <col min="15877" max="15877" width="8.44140625" style="90" customWidth="1"/>
    <col min="15878" max="15878" width="9.6640625" style="90" customWidth="1"/>
    <col min="15879" max="15880" width="14.109375" style="90" customWidth="1"/>
    <col min="15881" max="15881" width="11.6640625" style="90" customWidth="1"/>
    <col min="15882" max="15882" width="12" style="90" customWidth="1"/>
    <col min="15883" max="16131" width="8.88671875" style="90"/>
    <col min="16132" max="16132" width="19.88671875" style="90" customWidth="1"/>
    <col min="16133" max="16133" width="8.44140625" style="90" customWidth="1"/>
    <col min="16134" max="16134" width="9.6640625" style="90" customWidth="1"/>
    <col min="16135" max="16136" width="14.109375" style="90" customWidth="1"/>
    <col min="16137" max="16137" width="11.6640625" style="90" customWidth="1"/>
    <col min="16138" max="16138" width="12" style="90" customWidth="1"/>
    <col min="16139" max="16384" width="8.88671875" style="90"/>
  </cols>
  <sheetData>
    <row r="1" spans="1:9" ht="46.5" customHeight="1" thickBot="1">
      <c r="A1" s="264" t="s">
        <v>167</v>
      </c>
      <c r="B1" s="265"/>
      <c r="C1" s="265"/>
      <c r="D1" s="265"/>
      <c r="E1" s="265"/>
      <c r="F1" s="265"/>
      <c r="G1" s="265"/>
      <c r="H1" s="265"/>
      <c r="I1" s="266"/>
    </row>
    <row r="2" spans="1:9" ht="30" customHeight="1">
      <c r="A2" s="267" t="s">
        <v>165</v>
      </c>
      <c r="B2" s="267"/>
      <c r="C2" s="267"/>
      <c r="D2" s="267"/>
      <c r="E2" s="267"/>
      <c r="F2" s="267"/>
      <c r="G2" s="267"/>
      <c r="H2" s="267"/>
      <c r="I2" s="267"/>
    </row>
    <row r="3" spans="1:9" ht="25.5" customHeight="1" thickBot="1">
      <c r="A3" s="268" t="s">
        <v>66</v>
      </c>
      <c r="B3" s="268"/>
      <c r="C3" s="268"/>
      <c r="D3" s="268"/>
      <c r="E3" s="268"/>
      <c r="F3" s="268"/>
      <c r="I3" s="228" t="s">
        <v>172</v>
      </c>
    </row>
    <row r="4" spans="1:9" ht="23.25" customHeight="1">
      <c r="A4" s="223" t="s">
        <v>164</v>
      </c>
      <c r="B4" s="278" t="s">
        <v>170</v>
      </c>
      <c r="C4" s="279"/>
      <c r="D4" s="279"/>
      <c r="E4" s="280"/>
      <c r="F4" s="173" t="s">
        <v>150</v>
      </c>
      <c r="G4" s="272" t="s">
        <v>170</v>
      </c>
      <c r="H4" s="273"/>
      <c r="I4" s="274"/>
    </row>
    <row r="5" spans="1:9" ht="23.25" customHeight="1">
      <c r="A5" s="224" t="s">
        <v>53</v>
      </c>
      <c r="B5" s="281" t="s">
        <v>170</v>
      </c>
      <c r="C5" s="282"/>
      <c r="D5" s="282"/>
      <c r="E5" s="283"/>
      <c r="F5" s="174" t="s">
        <v>54</v>
      </c>
      <c r="G5" s="275" t="s">
        <v>170</v>
      </c>
      <c r="H5" s="276"/>
      <c r="I5" s="277"/>
    </row>
    <row r="6" spans="1:9" ht="23.25" customHeight="1">
      <c r="A6" s="224" t="s">
        <v>163</v>
      </c>
      <c r="B6" s="281" t="s">
        <v>170</v>
      </c>
      <c r="C6" s="282"/>
      <c r="D6" s="282"/>
      <c r="E6" s="283"/>
      <c r="F6" s="174" t="s">
        <v>67</v>
      </c>
      <c r="G6" s="269" t="s">
        <v>170</v>
      </c>
      <c r="H6" s="270"/>
      <c r="I6" s="271"/>
    </row>
    <row r="7" spans="1:9" ht="23.25" customHeight="1">
      <c r="A7" s="224" t="s">
        <v>68</v>
      </c>
      <c r="B7" s="252" t="s">
        <v>174</v>
      </c>
      <c r="C7" s="253"/>
      <c r="D7" s="253"/>
      <c r="E7" s="254"/>
      <c r="F7" s="174" t="s">
        <v>71</v>
      </c>
      <c r="G7" s="235" t="s">
        <v>151</v>
      </c>
      <c r="H7" s="236"/>
      <c r="I7" s="237"/>
    </row>
    <row r="8" spans="1:9" ht="23.25" customHeight="1">
      <c r="A8" s="225" t="s">
        <v>160</v>
      </c>
      <c r="B8" s="252" t="s">
        <v>161</v>
      </c>
      <c r="C8" s="253"/>
      <c r="D8" s="253"/>
      <c r="E8" s="254"/>
      <c r="F8" s="175" t="s">
        <v>162</v>
      </c>
      <c r="G8" s="235" t="s">
        <v>161</v>
      </c>
      <c r="H8" s="236"/>
      <c r="I8" s="237"/>
    </row>
    <row r="9" spans="1:9" ht="23.25" customHeight="1" thickBot="1">
      <c r="A9" s="226" t="s">
        <v>69</v>
      </c>
      <c r="B9" s="255" t="s">
        <v>170</v>
      </c>
      <c r="C9" s="256"/>
      <c r="D9" s="256"/>
      <c r="E9" s="257"/>
      <c r="F9" s="176" t="s">
        <v>70</v>
      </c>
      <c r="G9" s="238" t="s">
        <v>157</v>
      </c>
      <c r="H9" s="239"/>
      <c r="I9" s="240"/>
    </row>
    <row r="10" spans="1:9" ht="10.5" customHeight="1">
      <c r="A10" s="172"/>
      <c r="B10" s="172"/>
      <c r="C10" s="172"/>
      <c r="D10" s="172"/>
      <c r="E10" s="172"/>
      <c r="F10" s="172"/>
    </row>
    <row r="11" spans="1:9" s="179" customFormat="1" ht="24" customHeight="1" thickBot="1">
      <c r="A11" s="177" t="s">
        <v>55</v>
      </c>
      <c r="B11" s="177"/>
      <c r="C11" s="177"/>
      <c r="D11" s="177"/>
      <c r="E11" s="177"/>
      <c r="F11" s="177"/>
      <c r="G11" s="178"/>
      <c r="H11" s="178"/>
    </row>
    <row r="12" spans="1:9" s="179" customFormat="1" ht="24" customHeight="1">
      <c r="A12" s="241" t="s">
        <v>56</v>
      </c>
      <c r="B12" s="242"/>
      <c r="C12" s="243"/>
      <c r="D12" s="247" t="s">
        <v>166</v>
      </c>
      <c r="E12" s="249" t="s">
        <v>143</v>
      </c>
      <c r="F12" s="250"/>
      <c r="G12" s="250"/>
      <c r="H12" s="250"/>
      <c r="I12" s="251"/>
    </row>
    <row r="13" spans="1:9" s="179" customFormat="1" ht="30" customHeight="1">
      <c r="A13" s="244"/>
      <c r="B13" s="245"/>
      <c r="C13" s="246"/>
      <c r="D13" s="248"/>
      <c r="E13" s="180" t="s">
        <v>144</v>
      </c>
      <c r="F13" s="181" t="s">
        <v>145</v>
      </c>
      <c r="G13" s="181" t="s">
        <v>148</v>
      </c>
      <c r="H13" s="181" t="s">
        <v>146</v>
      </c>
      <c r="I13" s="182" t="s">
        <v>147</v>
      </c>
    </row>
    <row r="14" spans="1:9" s="179" customFormat="1" ht="24" customHeight="1">
      <c r="A14" s="260" t="s">
        <v>138</v>
      </c>
      <c r="B14" s="258" t="s">
        <v>139</v>
      </c>
      <c r="C14" s="184" t="s">
        <v>81</v>
      </c>
      <c r="D14" s="170" t="s">
        <v>171</v>
      </c>
      <c r="E14" s="231" t="s">
        <v>175</v>
      </c>
      <c r="F14" s="231" t="s">
        <v>175</v>
      </c>
      <c r="G14" s="231" t="s">
        <v>175</v>
      </c>
      <c r="H14" s="231" t="s">
        <v>175</v>
      </c>
      <c r="I14" s="231" t="s">
        <v>175</v>
      </c>
    </row>
    <row r="15" spans="1:9" s="179" customFormat="1" ht="24" customHeight="1">
      <c r="A15" s="261"/>
      <c r="B15" s="259"/>
      <c r="C15" s="184" t="s">
        <v>58</v>
      </c>
      <c r="D15" s="170" t="s">
        <v>171</v>
      </c>
      <c r="E15" s="231" t="s">
        <v>175</v>
      </c>
      <c r="F15" s="231" t="s">
        <v>175</v>
      </c>
      <c r="G15" s="231" t="s">
        <v>175</v>
      </c>
      <c r="H15" s="231" t="s">
        <v>175</v>
      </c>
      <c r="I15" s="231" t="s">
        <v>175</v>
      </c>
    </row>
    <row r="16" spans="1:9" s="179" customFormat="1" ht="24" customHeight="1">
      <c r="A16" s="261"/>
      <c r="B16" s="258" t="s">
        <v>140</v>
      </c>
      <c r="C16" s="184" t="s">
        <v>81</v>
      </c>
      <c r="D16" s="170" t="s">
        <v>171</v>
      </c>
      <c r="E16" s="231" t="s">
        <v>175</v>
      </c>
      <c r="F16" s="231" t="s">
        <v>175</v>
      </c>
      <c r="G16" s="231" t="s">
        <v>175</v>
      </c>
      <c r="H16" s="231" t="s">
        <v>175</v>
      </c>
      <c r="I16" s="231" t="s">
        <v>175</v>
      </c>
    </row>
    <row r="17" spans="1:13" s="179" customFormat="1" ht="24" customHeight="1">
      <c r="A17" s="262"/>
      <c r="B17" s="259"/>
      <c r="C17" s="184" t="s">
        <v>58</v>
      </c>
      <c r="D17" s="170" t="s">
        <v>171</v>
      </c>
      <c r="E17" s="231" t="s">
        <v>175</v>
      </c>
      <c r="F17" s="231" t="s">
        <v>175</v>
      </c>
      <c r="G17" s="231" t="s">
        <v>175</v>
      </c>
      <c r="H17" s="231" t="s">
        <v>175</v>
      </c>
      <c r="I17" s="231" t="s">
        <v>175</v>
      </c>
    </row>
    <row r="18" spans="1:13" s="179" customFormat="1" ht="24" customHeight="1">
      <c r="A18" s="260" t="s">
        <v>142</v>
      </c>
      <c r="B18" s="258" t="s">
        <v>141</v>
      </c>
      <c r="C18" s="184" t="s">
        <v>81</v>
      </c>
      <c r="D18" s="170" t="s">
        <v>171</v>
      </c>
      <c r="E18" s="231" t="s">
        <v>175</v>
      </c>
      <c r="F18" s="231" t="s">
        <v>175</v>
      </c>
      <c r="G18" s="231" t="s">
        <v>175</v>
      </c>
      <c r="H18" s="231" t="s">
        <v>175</v>
      </c>
      <c r="I18" s="231" t="s">
        <v>175</v>
      </c>
    </row>
    <row r="19" spans="1:13" s="179" customFormat="1" ht="24" customHeight="1">
      <c r="A19" s="261"/>
      <c r="B19" s="263"/>
      <c r="C19" s="183" t="s">
        <v>58</v>
      </c>
      <c r="D19" s="171" t="s">
        <v>171</v>
      </c>
      <c r="E19" s="231" t="s">
        <v>175</v>
      </c>
      <c r="F19" s="231" t="s">
        <v>175</v>
      </c>
      <c r="G19" s="231" t="s">
        <v>175</v>
      </c>
      <c r="H19" s="231" t="s">
        <v>175</v>
      </c>
      <c r="I19" s="231" t="s">
        <v>175</v>
      </c>
    </row>
    <row r="20" spans="1:13" s="179" customFormat="1" ht="24" customHeight="1" thickBot="1">
      <c r="A20" s="232" t="s">
        <v>52</v>
      </c>
      <c r="B20" s="233"/>
      <c r="C20" s="234"/>
      <c r="D20" s="229" t="s">
        <v>171</v>
      </c>
    </row>
    <row r="21" spans="1:13" ht="6.75" customHeight="1">
      <c r="A21" s="185"/>
      <c r="B21" s="185"/>
      <c r="C21" s="185"/>
      <c r="D21" s="185"/>
      <c r="E21" s="185"/>
      <c r="F21" s="185"/>
      <c r="G21" s="91"/>
      <c r="H21" s="91"/>
    </row>
    <row r="22" spans="1:13" ht="20.25" customHeight="1" thickBot="1">
      <c r="A22" s="90" t="s">
        <v>60</v>
      </c>
      <c r="I22" s="92"/>
      <c r="J22" s="92"/>
      <c r="K22" s="92"/>
      <c r="L22" s="92"/>
      <c r="M22" s="92"/>
    </row>
    <row r="23" spans="1:13" ht="23.25" customHeight="1">
      <c r="A23" s="284" t="s">
        <v>56</v>
      </c>
      <c r="B23" s="285"/>
      <c r="C23" s="173" t="s">
        <v>61</v>
      </c>
      <c r="D23" s="173" t="s">
        <v>134</v>
      </c>
      <c r="E23" s="173" t="s">
        <v>62</v>
      </c>
      <c r="F23" s="173" t="s">
        <v>135</v>
      </c>
      <c r="G23" s="285" t="s">
        <v>136</v>
      </c>
      <c r="H23" s="285"/>
      <c r="I23" s="186" t="s">
        <v>137</v>
      </c>
      <c r="J23" s="92"/>
      <c r="K23" s="92"/>
      <c r="L23" s="92"/>
      <c r="M23" s="92"/>
    </row>
    <row r="24" spans="1:13" ht="23.25" customHeight="1">
      <c r="A24" s="288" t="s">
        <v>72</v>
      </c>
      <c r="B24" s="289"/>
      <c r="C24" s="187" t="s">
        <v>57</v>
      </c>
      <c r="D24" s="188" t="str">
        <f>G6</f>
        <v>직접입력</v>
      </c>
      <c r="E24" s="189" t="s">
        <v>173</v>
      </c>
      <c r="F24" s="190" t="s">
        <v>0</v>
      </c>
      <c r="G24" s="287" t="s">
        <v>173</v>
      </c>
      <c r="H24" s="287"/>
      <c r="I24" s="191" t="s">
        <v>153</v>
      </c>
      <c r="J24" s="92"/>
      <c r="K24" s="92"/>
      <c r="L24" s="92"/>
      <c r="M24" s="92"/>
    </row>
    <row r="25" spans="1:13">
      <c r="A25" s="192" t="s">
        <v>122</v>
      </c>
      <c r="B25" s="193"/>
      <c r="C25" s="187" t="s">
        <v>57</v>
      </c>
      <c r="D25" s="188" t="str">
        <f>D24</f>
        <v>직접입력</v>
      </c>
      <c r="E25" s="188" t="str">
        <f>D14</f>
        <v>결과입력</v>
      </c>
      <c r="F25" s="188" t="e">
        <f>IF(E25&gt;=D25*0.95, "합격", "불합격")</f>
        <v>#VALUE!</v>
      </c>
      <c r="G25" s="286" t="s">
        <v>155</v>
      </c>
      <c r="H25" s="286"/>
      <c r="I25" s="194" t="s">
        <v>153</v>
      </c>
      <c r="J25" s="92"/>
      <c r="K25" s="92"/>
      <c r="L25" s="92"/>
      <c r="M25" s="92"/>
    </row>
    <row r="26" spans="1:13">
      <c r="A26" s="195" t="s">
        <v>123</v>
      </c>
      <c r="B26" s="196"/>
      <c r="C26" s="187" t="s">
        <v>57</v>
      </c>
      <c r="D26" s="216" t="s">
        <v>175</v>
      </c>
      <c r="E26" s="188" t="str">
        <f>D15</f>
        <v>결과입력</v>
      </c>
      <c r="F26" s="188" t="s">
        <v>159</v>
      </c>
      <c r="G26" s="286"/>
      <c r="H26" s="286"/>
      <c r="I26" s="197" t="s">
        <v>153</v>
      </c>
      <c r="J26" s="92"/>
      <c r="K26" s="92"/>
      <c r="L26" s="92"/>
      <c r="M26" s="92"/>
    </row>
    <row r="27" spans="1:13">
      <c r="A27" s="192" t="s">
        <v>124</v>
      </c>
      <c r="B27" s="193"/>
      <c r="C27" s="187" t="s">
        <v>125</v>
      </c>
      <c r="D27" s="217" t="e">
        <f t="shared" ref="D27:D35" si="0">E27</f>
        <v>#VALUE!</v>
      </c>
      <c r="E27" s="198" t="e">
        <f>IF($B$7="고정용량형",고정용량형!E7,IF($B$7="가변용량형",'가변용량(일반)'!E9))</f>
        <v>#VALUE!</v>
      </c>
      <c r="F27" s="188" t="s">
        <v>159</v>
      </c>
      <c r="G27" s="286"/>
      <c r="H27" s="286"/>
      <c r="I27" s="197" t="s">
        <v>154</v>
      </c>
    </row>
    <row r="28" spans="1:13">
      <c r="A28" s="195" t="s">
        <v>126</v>
      </c>
      <c r="B28" s="196"/>
      <c r="C28" s="187" t="s">
        <v>63</v>
      </c>
      <c r="D28" s="218" t="e">
        <f t="shared" si="0"/>
        <v>#VALUE!</v>
      </c>
      <c r="E28" s="188" t="e">
        <f>IF($B$7="고정용량형",고정용량형!G7, IF($B$7="가변용량형",'가변용량(일반)'!G9,"??"))</f>
        <v>#VALUE!</v>
      </c>
      <c r="F28" s="188" t="s">
        <v>159</v>
      </c>
      <c r="G28" s="286"/>
      <c r="H28" s="286"/>
      <c r="I28" s="197" t="s">
        <v>153</v>
      </c>
    </row>
    <row r="29" spans="1:13">
      <c r="A29" s="195" t="s">
        <v>127</v>
      </c>
      <c r="B29" s="196"/>
      <c r="C29" s="187" t="s">
        <v>59</v>
      </c>
      <c r="D29" s="227" t="e">
        <f t="shared" si="0"/>
        <v>#VALUE!</v>
      </c>
      <c r="E29" s="199" t="e">
        <f>IF($B$7="고정용량형",고정용량형!D7, IF($B$7="가변용량형",'가변용량(일반)'!D9,"??"))</f>
        <v>#VALUE!</v>
      </c>
      <c r="F29" s="188" t="e">
        <f>IF(E29&gt;=D29*0.95, "합격", "불합격")</f>
        <v>#VALUE!</v>
      </c>
      <c r="G29" s="286" t="s">
        <v>155</v>
      </c>
      <c r="H29" s="286"/>
      <c r="I29" s="197" t="s">
        <v>152</v>
      </c>
    </row>
    <row r="30" spans="1:13">
      <c r="A30" s="192" t="s">
        <v>52</v>
      </c>
      <c r="B30" s="193"/>
      <c r="C30" s="187" t="s">
        <v>57</v>
      </c>
      <c r="D30" s="230" t="s">
        <v>175</v>
      </c>
      <c r="E30" s="215" t="e">
        <f>ROUNDUP(D20,1)</f>
        <v>#VALUE!</v>
      </c>
      <c r="F30" s="188" t="s">
        <v>159</v>
      </c>
      <c r="G30" s="286"/>
      <c r="H30" s="286"/>
      <c r="I30" s="197" t="s">
        <v>154</v>
      </c>
    </row>
    <row r="31" spans="1:13">
      <c r="A31" s="192" t="s">
        <v>128</v>
      </c>
      <c r="B31" s="193"/>
      <c r="C31" s="187" t="s">
        <v>64</v>
      </c>
      <c r="D31" s="218" t="e">
        <f t="shared" si="0"/>
        <v>#VALUE!</v>
      </c>
      <c r="E31" s="188" t="e">
        <f>IF($B$7="고정용량형",고정용량형!H7, IF($B$7="가변용량형",'가변용량(일반)'!H9,"??"))</f>
        <v>#VALUE!</v>
      </c>
      <c r="F31" s="188" t="e">
        <f>IF(E31&lt;=D31*1.1, "합격", "불합격")</f>
        <v>#VALUE!</v>
      </c>
      <c r="G31" s="286" t="s">
        <v>156</v>
      </c>
      <c r="H31" s="286"/>
      <c r="I31" s="197" t="s">
        <v>153</v>
      </c>
    </row>
    <row r="32" spans="1:13">
      <c r="A32" s="195" t="s">
        <v>129</v>
      </c>
      <c r="B32" s="196"/>
      <c r="C32" s="187" t="s">
        <v>65</v>
      </c>
      <c r="D32" s="219" t="e">
        <f t="shared" si="0"/>
        <v>#VALUE!</v>
      </c>
      <c r="E32" s="200" t="e">
        <f>IF($B$7="고정용량형",고정용량형!F7, IF($B$7="가변용량형",'가변용량(일반)'!F9,"??"))</f>
        <v>#VALUE!</v>
      </c>
      <c r="F32" s="188" t="e">
        <f>IF(E32&lt;=D32*1.1, "합격", "불합격")</f>
        <v>#VALUE!</v>
      </c>
      <c r="G32" s="286" t="s">
        <v>156</v>
      </c>
      <c r="H32" s="286"/>
      <c r="I32" s="197" t="s">
        <v>154</v>
      </c>
    </row>
    <row r="33" spans="1:9">
      <c r="A33" s="195" t="s">
        <v>158</v>
      </c>
      <c r="B33" s="196"/>
      <c r="C33" s="187"/>
      <c r="D33" s="217" t="e">
        <f>E33</f>
        <v>#VALUE!</v>
      </c>
      <c r="E33" s="198" t="e">
        <f>IF($B$7="고정용량형",고정용량형!J7, IF($B$7="가변용량형",'가변용량(일반)'!J9,"??"))</f>
        <v>#VALUE!</v>
      </c>
      <c r="F33" s="188" t="s">
        <v>159</v>
      </c>
      <c r="G33" s="290"/>
      <c r="H33" s="291"/>
      <c r="I33" s="197" t="s">
        <v>154</v>
      </c>
    </row>
    <row r="34" spans="1:9">
      <c r="A34" s="192" t="s">
        <v>130</v>
      </c>
      <c r="B34" s="193"/>
      <c r="C34" s="187" t="s">
        <v>131</v>
      </c>
      <c r="D34" s="220" t="e">
        <f t="shared" si="0"/>
        <v>#VALUE!</v>
      </c>
      <c r="E34" s="189" t="e">
        <f>IF($B$7="고정용량형",고정용량형!K7, IF($B$7="가변용량형",'가변용량(일반)'!K9,"??"))</f>
        <v>#VALUE!</v>
      </c>
      <c r="F34" s="188" t="e">
        <f>IF(E34&lt;=D34*1.1, "합격", "불합격")</f>
        <v>#VALUE!</v>
      </c>
      <c r="G34" s="286" t="s">
        <v>156</v>
      </c>
      <c r="H34" s="286"/>
      <c r="I34" s="201" t="s">
        <v>153</v>
      </c>
    </row>
    <row r="35" spans="1:9">
      <c r="A35" s="192" t="s">
        <v>132</v>
      </c>
      <c r="B35" s="193"/>
      <c r="C35" s="187" t="s">
        <v>0</v>
      </c>
      <c r="D35" s="221" t="e">
        <f t="shared" si="0"/>
        <v>#VALUE!</v>
      </c>
      <c r="E35" s="199" t="e">
        <f>E29</f>
        <v>#VALUE!</v>
      </c>
      <c r="F35" s="188" t="s">
        <v>159</v>
      </c>
      <c r="G35" s="286"/>
      <c r="H35" s="286"/>
      <c r="I35" s="197" t="s">
        <v>0</v>
      </c>
    </row>
    <row r="36" spans="1:9" ht="17.25" thickBot="1">
      <c r="A36" s="202" t="s">
        <v>133</v>
      </c>
      <c r="B36" s="203"/>
      <c r="C36" s="204" t="s">
        <v>0</v>
      </c>
      <c r="D36" s="222" t="s">
        <v>175</v>
      </c>
      <c r="E36" s="222" t="s">
        <v>175</v>
      </c>
      <c r="F36" s="205" t="s">
        <v>159</v>
      </c>
      <c r="G36" s="292"/>
      <c r="H36" s="292"/>
      <c r="I36" s="206" t="s">
        <v>0</v>
      </c>
    </row>
    <row r="37" spans="1:9" ht="8.25" customHeight="1">
      <c r="A37" s="91"/>
      <c r="B37" s="91"/>
      <c r="C37" s="91"/>
      <c r="D37" s="91"/>
      <c r="E37" s="91"/>
      <c r="F37" s="91"/>
      <c r="G37" s="91"/>
      <c r="H37" s="91"/>
      <c r="I37" s="91"/>
    </row>
    <row r="39" spans="1:9" ht="17.25" thickBot="1">
      <c r="A39" s="90" t="s">
        <v>149</v>
      </c>
    </row>
    <row r="40" spans="1:9">
      <c r="A40" s="207"/>
      <c r="B40" s="208"/>
      <c r="C40" s="208"/>
      <c r="D40" s="208"/>
      <c r="E40" s="208"/>
      <c r="F40" s="208"/>
      <c r="G40" s="208"/>
      <c r="H40" s="208"/>
      <c r="I40" s="209"/>
    </row>
    <row r="41" spans="1:9">
      <c r="A41" s="210"/>
      <c r="I41" s="211"/>
    </row>
    <row r="42" spans="1:9">
      <c r="A42" s="210"/>
      <c r="I42" s="211"/>
    </row>
    <row r="43" spans="1:9">
      <c r="A43" s="210"/>
      <c r="I43" s="211"/>
    </row>
    <row r="44" spans="1:9">
      <c r="A44" s="210"/>
      <c r="I44" s="211"/>
    </row>
    <row r="45" spans="1:9">
      <c r="A45" s="210"/>
      <c r="I45" s="211"/>
    </row>
    <row r="46" spans="1:9">
      <c r="A46" s="210"/>
      <c r="I46" s="211"/>
    </row>
    <row r="47" spans="1:9">
      <c r="A47" s="210"/>
      <c r="I47" s="211"/>
    </row>
    <row r="48" spans="1:9">
      <c r="A48" s="210"/>
      <c r="I48" s="211"/>
    </row>
    <row r="49" spans="1:9">
      <c r="A49" s="210"/>
      <c r="I49" s="211"/>
    </row>
    <row r="50" spans="1:9" ht="17.25" thickBot="1">
      <c r="A50" s="212"/>
      <c r="B50" s="213"/>
      <c r="C50" s="213"/>
      <c r="D50" s="213"/>
      <c r="E50" s="213"/>
      <c r="F50" s="213"/>
      <c r="G50" s="213"/>
      <c r="H50" s="213"/>
      <c r="I50" s="214"/>
    </row>
  </sheetData>
  <mergeCells count="40">
    <mergeCell ref="G35:H35"/>
    <mergeCell ref="G36:H36"/>
    <mergeCell ref="G23:H23"/>
    <mergeCell ref="G27:H27"/>
    <mergeCell ref="G28:H28"/>
    <mergeCell ref="G29:H29"/>
    <mergeCell ref="G30:H30"/>
    <mergeCell ref="G31:H31"/>
    <mergeCell ref="G32:H32"/>
    <mergeCell ref="A23:B23"/>
    <mergeCell ref="G34:H34"/>
    <mergeCell ref="G24:H24"/>
    <mergeCell ref="G25:H25"/>
    <mergeCell ref="G26:H26"/>
    <mergeCell ref="A24:B24"/>
    <mergeCell ref="G33:H33"/>
    <mergeCell ref="A1:I1"/>
    <mergeCell ref="A2:I2"/>
    <mergeCell ref="A3:F3"/>
    <mergeCell ref="G6:I6"/>
    <mergeCell ref="G4:I4"/>
    <mergeCell ref="G5:I5"/>
    <mergeCell ref="B4:E4"/>
    <mergeCell ref="B5:E5"/>
    <mergeCell ref="B6:E6"/>
    <mergeCell ref="A20:C20"/>
    <mergeCell ref="G7:I7"/>
    <mergeCell ref="G9:I9"/>
    <mergeCell ref="A12:C13"/>
    <mergeCell ref="D12:D13"/>
    <mergeCell ref="E12:I12"/>
    <mergeCell ref="B7:E7"/>
    <mergeCell ref="B9:E9"/>
    <mergeCell ref="B8:E8"/>
    <mergeCell ref="G8:I8"/>
    <mergeCell ref="B16:B17"/>
    <mergeCell ref="B14:B15"/>
    <mergeCell ref="A14:A17"/>
    <mergeCell ref="A18:A19"/>
    <mergeCell ref="B18:B19"/>
  </mergeCells>
  <phoneticPr fontId="1" type="noConversion"/>
  <dataValidations count="4">
    <dataValidation type="list" allowBlank="1" showInputMessage="1" showErrorMessage="1" sqref="B7:E7">
      <formula1>"고정용량형, 가변용량형"</formula1>
    </dataValidation>
    <dataValidation type="list" allowBlank="1" showInputMessage="1" showErrorMessage="1" sqref="G7:I7">
      <formula1>"일반제품, 네트워크제품"</formula1>
    </dataValidation>
    <dataValidation type="list" allowBlank="1" showInputMessage="1" showErrorMessage="1" sqref="G9:I9">
      <formula1>"수동대기모드, 능동대기모드"</formula1>
    </dataValidation>
    <dataValidation type="list" allowBlank="1" showInputMessage="1" showErrorMessage="1" sqref="B8:E8 G8:I8">
      <formula1>"없음, 흡입덕트, 토출덕트, 흡입덕트-토출덕트"</formula1>
    </dataValidation>
  </dataValidations>
  <pageMargins left="0.74803149606299213" right="0.74803149606299213" top="0.74803149606299213" bottom="0.6692913385826772" header="0.51181102362204722" footer="0.51181102362204722"/>
  <pageSetup paperSize="9" scale="71" orientation="portrait" r:id="rId1"/>
  <headerFooter alignWithMargins="0">
    <oddFooter>&amp;C&amp;P/&amp;N</oddFooter>
  </headerFooter>
  <ignoredErrors>
    <ignoredError sqref="D27:D28 D29 D31:D3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37"/>
  <sheetViews>
    <sheetView showGridLines="0" workbookViewId="0">
      <selection activeCell="F49" sqref="F49"/>
    </sheetView>
  </sheetViews>
  <sheetFormatPr defaultColWidth="8.88671875" defaultRowHeight="13.5"/>
  <cols>
    <col min="1" max="1" width="2.44140625" customWidth="1"/>
    <col min="2" max="2" width="1.88671875" customWidth="1"/>
    <col min="3" max="3" width="6.21875" customWidth="1"/>
    <col min="4" max="4" width="8" customWidth="1"/>
    <col min="5" max="5" width="6.77734375" customWidth="1"/>
    <col min="6" max="6" width="7.33203125" customWidth="1"/>
    <col min="7" max="7" width="6.77734375" customWidth="1"/>
    <col min="8" max="8" width="9.44140625" customWidth="1"/>
    <col min="9" max="9" width="6.77734375" customWidth="1"/>
    <col min="10" max="10" width="8" customWidth="1"/>
    <col min="11" max="11" width="12.6640625" customWidth="1"/>
    <col min="12" max="12" width="13.6640625" customWidth="1"/>
    <col min="13" max="13" width="12.21875" customWidth="1"/>
    <col min="14" max="14" width="9.21875" customWidth="1"/>
    <col min="15" max="15" width="9.109375" customWidth="1"/>
    <col min="16" max="16" width="2.44140625" customWidth="1"/>
  </cols>
  <sheetData>
    <row r="1" spans="1:17" ht="41.25" customHeight="1" thickBot="1">
      <c r="A1" s="264" t="s">
        <v>168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6"/>
    </row>
    <row r="2" spans="1:17" ht="14.25" thickBot="1">
      <c r="B2" s="1"/>
      <c r="C2" s="1"/>
      <c r="D2" s="1"/>
      <c r="E2" s="1"/>
      <c r="F2" s="1"/>
      <c r="G2" s="2"/>
      <c r="H2" s="3"/>
      <c r="I2" s="1"/>
      <c r="J2" s="1"/>
    </row>
    <row r="3" spans="1:17">
      <c r="B3" s="87" t="s">
        <v>53</v>
      </c>
      <c r="C3" s="84"/>
      <c r="D3" s="84"/>
      <c r="E3" s="88"/>
      <c r="F3" s="310" t="str">
        <f>시험결과!B5</f>
        <v>직접입력</v>
      </c>
      <c r="G3" s="311"/>
      <c r="J3" s="4"/>
      <c r="K3" s="1"/>
    </row>
    <row r="4" spans="1:17" ht="14.25" thickBot="1">
      <c r="B4" s="85" t="s">
        <v>72</v>
      </c>
      <c r="C4" s="86"/>
      <c r="D4" s="86"/>
      <c r="E4" s="89"/>
      <c r="F4" s="312" t="str">
        <f>시험결과!G6</f>
        <v>직접입력</v>
      </c>
      <c r="G4" s="313"/>
      <c r="J4" s="4"/>
      <c r="K4" s="1"/>
    </row>
    <row r="5" spans="1:17" ht="14.25" thickBot="1"/>
    <row r="6" spans="1:17" ht="60">
      <c r="B6" s="293" t="s">
        <v>45</v>
      </c>
      <c r="C6" s="294"/>
      <c r="D6" s="76" t="s">
        <v>46</v>
      </c>
      <c r="E6" s="77" t="s">
        <v>43</v>
      </c>
      <c r="F6" s="77" t="s">
        <v>47</v>
      </c>
      <c r="G6" s="77" t="s">
        <v>121</v>
      </c>
      <c r="H6" s="77" t="s">
        <v>48</v>
      </c>
      <c r="I6" s="77" t="s">
        <v>49</v>
      </c>
      <c r="J6" s="77" t="s">
        <v>50</v>
      </c>
      <c r="K6" s="78" t="s">
        <v>51</v>
      </c>
    </row>
    <row r="7" spans="1:17" ht="14.25" thickBot="1">
      <c r="B7" s="295"/>
      <c r="C7" s="296"/>
      <c r="D7" s="79" t="e">
        <f>M14</f>
        <v>#VALUE!</v>
      </c>
      <c r="E7" s="80" t="e">
        <f>M16</f>
        <v>#VALUE!</v>
      </c>
      <c r="F7" s="81" t="e">
        <f>ROUND(E7/4,1)</f>
        <v>#VALUE!</v>
      </c>
      <c r="G7" s="82" t="e">
        <f>ROUND(E7*1000/941,0)</f>
        <v>#VALUE!</v>
      </c>
      <c r="H7" s="82" t="e">
        <f>G7*0.425</f>
        <v>#VALUE!</v>
      </c>
      <c r="I7" s="80" t="e">
        <f>M12</f>
        <v>#VALUE!</v>
      </c>
      <c r="J7" s="80" t="e">
        <f>M13</f>
        <v>#VALUE!</v>
      </c>
      <c r="K7" s="83" t="e">
        <f>ROUND(F7*221,-3)</f>
        <v>#VALUE!</v>
      </c>
    </row>
    <row r="9" spans="1:17" ht="14.25" thickBot="1">
      <c r="Q9" s="1"/>
    </row>
    <row r="10" spans="1:17" ht="15" thickBot="1">
      <c r="B10" s="305" t="s">
        <v>42</v>
      </c>
      <c r="C10" s="306"/>
      <c r="D10" s="306"/>
      <c r="E10" s="306"/>
      <c r="F10" s="306"/>
      <c r="G10" s="306"/>
      <c r="H10" s="306"/>
      <c r="I10" s="306"/>
      <c r="J10" s="306"/>
      <c r="K10" s="306"/>
      <c r="L10" s="306"/>
      <c r="M10" s="306"/>
      <c r="N10" s="306"/>
      <c r="O10" s="306"/>
      <c r="P10" s="307"/>
      <c r="Q10" s="1"/>
    </row>
    <row r="11" spans="1:17" ht="14.25" thickBot="1">
      <c r="B11" s="6"/>
      <c r="D11" s="1"/>
      <c r="E11" s="1"/>
      <c r="F11" s="1"/>
      <c r="G11" s="1"/>
      <c r="H11" s="1"/>
      <c r="I11" s="1"/>
      <c r="J11" s="7"/>
      <c r="K11" s="1"/>
      <c r="L11" s="1"/>
      <c r="M11" s="1"/>
      <c r="N11" s="1"/>
      <c r="O11" s="5"/>
      <c r="P11" s="8"/>
      <c r="Q11" s="5"/>
    </row>
    <row r="12" spans="1:17">
      <c r="B12" s="6"/>
      <c r="C12" s="322" t="s">
        <v>34</v>
      </c>
      <c r="D12" s="314" t="s">
        <v>7</v>
      </c>
      <c r="E12" s="314"/>
      <c r="F12" s="314"/>
      <c r="G12" s="59" t="s">
        <v>33</v>
      </c>
      <c r="I12" s="1"/>
      <c r="J12" s="10" t="s">
        <v>8</v>
      </c>
      <c r="K12" s="11" t="s">
        <v>9</v>
      </c>
      <c r="L12" s="12"/>
      <c r="M12" s="13" t="e">
        <f>K40/1000</f>
        <v>#VALUE!</v>
      </c>
      <c r="N12" s="1"/>
      <c r="O12" s="5"/>
      <c r="P12" s="14"/>
      <c r="Q12" s="1"/>
    </row>
    <row r="13" spans="1:17">
      <c r="B13" s="6"/>
      <c r="C13" s="323"/>
      <c r="D13" s="315" t="s">
        <v>39</v>
      </c>
      <c r="E13" s="316"/>
      <c r="F13" s="15" t="s">
        <v>32</v>
      </c>
      <c r="G13" s="168" t="str">
        <f>시험결과!D14</f>
        <v>결과입력</v>
      </c>
      <c r="I13" s="1"/>
      <c r="J13" s="60"/>
      <c r="K13" s="16" t="s">
        <v>44</v>
      </c>
      <c r="L13" s="16"/>
      <c r="M13" s="17" t="e">
        <f>L40/1000</f>
        <v>#VALUE!</v>
      </c>
      <c r="N13" s="1"/>
      <c r="O13" s="5"/>
      <c r="P13" s="14"/>
      <c r="Q13" s="1"/>
    </row>
    <row r="14" spans="1:17">
      <c r="B14" s="6"/>
      <c r="C14" s="323"/>
      <c r="D14" s="317"/>
      <c r="E14" s="318"/>
      <c r="F14" s="18" t="s">
        <v>10</v>
      </c>
      <c r="G14" s="169" t="str">
        <f>시험결과!D15</f>
        <v>결과입력</v>
      </c>
      <c r="I14" s="1"/>
      <c r="J14" s="60"/>
      <c r="K14" s="19" t="s">
        <v>11</v>
      </c>
      <c r="L14" s="16"/>
      <c r="M14" s="63" t="e">
        <f>M12/M13</f>
        <v>#VALUE!</v>
      </c>
      <c r="N14" s="1"/>
      <c r="O14" s="5"/>
      <c r="P14" s="14"/>
      <c r="Q14" s="1"/>
    </row>
    <row r="15" spans="1:17" ht="14.25" thickBot="1">
      <c r="B15" s="6"/>
      <c r="C15" s="324"/>
      <c r="D15" s="319" t="s">
        <v>31</v>
      </c>
      <c r="E15" s="320"/>
      <c r="F15" s="321"/>
      <c r="G15" s="64">
        <v>0.25</v>
      </c>
      <c r="H15" s="1"/>
      <c r="I15" s="1"/>
      <c r="J15" s="60"/>
      <c r="K15" s="19" t="s">
        <v>12</v>
      </c>
      <c r="L15" s="16"/>
      <c r="M15" s="17" t="e">
        <f>ROUND(M16/4,1)</f>
        <v>#VALUE!</v>
      </c>
      <c r="N15" s="1"/>
      <c r="O15" s="5"/>
      <c r="P15" s="14"/>
      <c r="Q15" s="1"/>
    </row>
    <row r="16" spans="1:17" ht="14.25" thickBot="1">
      <c r="B16" s="6"/>
      <c r="D16" s="5"/>
      <c r="E16" s="5"/>
      <c r="F16" s="1"/>
      <c r="G16" s="1"/>
      <c r="H16" s="1"/>
      <c r="I16" s="1"/>
      <c r="J16" s="54"/>
      <c r="K16" s="69" t="s">
        <v>43</v>
      </c>
      <c r="L16" s="70"/>
      <c r="M16" s="71" t="e">
        <f>ROUND(M13*2.5,1)</f>
        <v>#VALUE!</v>
      </c>
      <c r="N16" s="5"/>
      <c r="O16" s="5"/>
      <c r="P16" s="8"/>
      <c r="Q16" s="5"/>
    </row>
    <row r="17" spans="2:17">
      <c r="B17" s="6"/>
      <c r="C17" s="297"/>
      <c r="D17" s="298"/>
      <c r="E17" s="22" t="s">
        <v>13</v>
      </c>
      <c r="F17" s="22"/>
      <c r="G17" s="23" t="s">
        <v>14</v>
      </c>
      <c r="H17" s="65"/>
      <c r="I17" s="66"/>
      <c r="J17" s="1"/>
      <c r="K17" s="1"/>
      <c r="L17" s="1"/>
      <c r="N17" s="1"/>
      <c r="O17" s="5"/>
      <c r="P17" s="14"/>
      <c r="Q17" s="1"/>
    </row>
    <row r="18" spans="2:17">
      <c r="B18" s="6"/>
      <c r="C18" s="299"/>
      <c r="D18" s="300"/>
      <c r="E18" s="24" t="s">
        <v>15</v>
      </c>
      <c r="F18" s="61" t="s">
        <v>16</v>
      </c>
      <c r="G18" s="75" t="s">
        <v>17</v>
      </c>
      <c r="H18" s="75" t="s">
        <v>18</v>
      </c>
      <c r="I18" s="25" t="s">
        <v>1</v>
      </c>
      <c r="J18" s="1"/>
      <c r="N18" s="7"/>
      <c r="O18" s="1"/>
      <c r="P18" s="14"/>
      <c r="Q18" s="1"/>
    </row>
    <row r="19" spans="2:17">
      <c r="B19" s="6"/>
      <c r="C19" s="301"/>
      <c r="D19" s="302"/>
      <c r="E19" s="73" t="s">
        <v>2</v>
      </c>
      <c r="F19" s="74" t="s">
        <v>2</v>
      </c>
      <c r="G19" s="72" t="s">
        <v>3</v>
      </c>
      <c r="H19" s="72" t="s">
        <v>3</v>
      </c>
      <c r="I19" s="26"/>
      <c r="J19" s="1"/>
      <c r="K19" s="1"/>
      <c r="L19" s="1"/>
      <c r="N19" s="45"/>
      <c r="O19" s="5"/>
      <c r="P19" s="14"/>
      <c r="Q19" s="1"/>
    </row>
    <row r="20" spans="2:17">
      <c r="B20" s="6"/>
      <c r="C20" s="303" t="s">
        <v>30</v>
      </c>
      <c r="D20" s="304"/>
      <c r="E20" s="308" t="s">
        <v>40</v>
      </c>
      <c r="F20" s="30" t="s">
        <v>19</v>
      </c>
      <c r="G20" s="31" t="str">
        <f>G13</f>
        <v>결과입력</v>
      </c>
      <c r="H20" s="27" t="str">
        <f>G14</f>
        <v>결과입력</v>
      </c>
      <c r="I20" s="32" t="e">
        <f>G20/H20</f>
        <v>#VALUE!</v>
      </c>
      <c r="J20" s="1"/>
      <c r="K20" s="1"/>
      <c r="L20" s="1"/>
      <c r="N20" s="45"/>
      <c r="O20" s="5"/>
      <c r="P20" s="8"/>
      <c r="Q20" s="28"/>
    </row>
    <row r="21" spans="2:17">
      <c r="B21" s="6"/>
      <c r="C21" s="303" t="s">
        <v>6</v>
      </c>
      <c r="D21" s="304"/>
      <c r="E21" s="309"/>
      <c r="F21" s="30" t="s">
        <v>41</v>
      </c>
      <c r="G21" s="31" t="e">
        <f>1.077*G20</f>
        <v>#VALUE!</v>
      </c>
      <c r="H21" s="31" t="e">
        <f>H20*0.914</f>
        <v>#VALUE!</v>
      </c>
      <c r="I21" s="32" t="e">
        <f>G21/H21</f>
        <v>#VALUE!</v>
      </c>
      <c r="J21" s="5"/>
      <c r="K21" s="47"/>
      <c r="N21" s="7"/>
      <c r="O21" s="5"/>
      <c r="P21" s="8"/>
      <c r="Q21" s="28"/>
    </row>
    <row r="22" spans="2:17">
      <c r="B22" s="6"/>
      <c r="D22" s="1"/>
      <c r="E22" s="1"/>
      <c r="F22" s="1"/>
      <c r="G22" s="1"/>
      <c r="H22" s="1"/>
      <c r="I22" s="1"/>
      <c r="J22" s="1"/>
      <c r="K22" s="1"/>
      <c r="L22" s="1"/>
      <c r="M22" s="1"/>
      <c r="N22" s="20"/>
      <c r="O22" s="5"/>
      <c r="P22" s="8"/>
      <c r="Q22" s="28"/>
    </row>
    <row r="23" spans="2:17">
      <c r="B23" s="6"/>
      <c r="C23" s="25" t="s">
        <v>20</v>
      </c>
      <c r="D23" s="25" t="s">
        <v>21</v>
      </c>
      <c r="E23" s="25" t="s">
        <v>22</v>
      </c>
      <c r="F23" s="33" t="s">
        <v>23</v>
      </c>
      <c r="G23" s="33" t="s">
        <v>27</v>
      </c>
      <c r="H23" s="34" t="s">
        <v>24</v>
      </c>
      <c r="I23" s="34" t="s">
        <v>25</v>
      </c>
      <c r="J23" s="34" t="s">
        <v>28</v>
      </c>
      <c r="K23" s="29" t="s">
        <v>36</v>
      </c>
      <c r="L23" s="29" t="s">
        <v>37</v>
      </c>
      <c r="M23" s="34" t="s">
        <v>29</v>
      </c>
      <c r="O23" s="1"/>
      <c r="P23" s="8"/>
      <c r="Q23" s="5"/>
    </row>
    <row r="24" spans="2:17">
      <c r="B24" s="6"/>
      <c r="C24" s="26"/>
      <c r="D24" s="26" t="s">
        <v>4</v>
      </c>
      <c r="E24" s="26" t="s">
        <v>26</v>
      </c>
      <c r="F24" s="35" t="s">
        <v>3</v>
      </c>
      <c r="G24" s="62"/>
      <c r="H24" s="36"/>
      <c r="I24" s="36"/>
      <c r="J24" s="36"/>
      <c r="K24" s="37" t="s">
        <v>35</v>
      </c>
      <c r="L24" s="38" t="s">
        <v>38</v>
      </c>
      <c r="M24" s="36"/>
      <c r="O24" s="1"/>
      <c r="P24" s="8"/>
      <c r="Q24" s="5"/>
    </row>
    <row r="25" spans="2:17">
      <c r="B25" s="6"/>
      <c r="C25" s="37">
        <v>1</v>
      </c>
      <c r="D25" s="37">
        <v>24</v>
      </c>
      <c r="E25" s="39">
        <v>152</v>
      </c>
      <c r="F25" s="40" t="e">
        <f t="shared" ref="F25:F39" si="0">F$4*(D25-23)/12</f>
        <v>#VALUE!</v>
      </c>
      <c r="G25" s="40" t="e">
        <f>G$20+(G$21-G$20)*(35-D25)/6</f>
        <v>#VALUE!</v>
      </c>
      <c r="H25" s="50" t="e">
        <f>IF(F25&gt;=G25,1,F25/G25)</f>
        <v>#VALUE!</v>
      </c>
      <c r="I25" s="41" t="e">
        <f>1-G$15*(1-H25)</f>
        <v>#VALUE!</v>
      </c>
      <c r="J25" s="67" t="e">
        <f>H$20+(H$21-H$20)*(35-D25)/6</f>
        <v>#VALUE!</v>
      </c>
      <c r="K25" s="27" t="e">
        <f>H25*G25*E25</f>
        <v>#VALUE!</v>
      </c>
      <c r="L25" s="27" t="e">
        <f>H25*J25*E25/I25</f>
        <v>#VALUE!</v>
      </c>
      <c r="M25" s="53" t="e">
        <f t="shared" ref="M25:M40" si="1">K25/L25</f>
        <v>#VALUE!</v>
      </c>
      <c r="O25" s="1"/>
      <c r="P25" s="42"/>
      <c r="Q25" s="9"/>
    </row>
    <row r="26" spans="2:17">
      <c r="B26" s="6"/>
      <c r="C26" s="24">
        <f t="shared" ref="C26:C39" si="2">C25+1</f>
        <v>2</v>
      </c>
      <c r="D26" s="24">
        <v>25</v>
      </c>
      <c r="E26" s="43">
        <v>146</v>
      </c>
      <c r="F26" s="40" t="e">
        <f t="shared" si="0"/>
        <v>#VALUE!</v>
      </c>
      <c r="G26" s="40" t="e">
        <f t="shared" ref="G26:G39" si="3">G$20+(G$21-G$20)*(35-D26)/6</f>
        <v>#VALUE!</v>
      </c>
      <c r="H26" s="50" t="e">
        <f t="shared" ref="H26:H39" si="4">IF(F26&gt;=G26,1,F26/G26)</f>
        <v>#VALUE!</v>
      </c>
      <c r="I26" s="41" t="e">
        <f t="shared" ref="I26:I39" si="5">1-G$15*(1-H26)</f>
        <v>#VALUE!</v>
      </c>
      <c r="J26" s="67" t="e">
        <f t="shared" ref="J26:J39" si="6">H$20+(H$21-H$20)*(35-D26)/6</f>
        <v>#VALUE!</v>
      </c>
      <c r="K26" s="27" t="e">
        <f t="shared" ref="K26:K39" si="7">H26*G26*E26</f>
        <v>#VALUE!</v>
      </c>
      <c r="L26" s="27" t="e">
        <f t="shared" ref="L26:L39" si="8">H26*J26*E26/I26</f>
        <v>#VALUE!</v>
      </c>
      <c r="M26" s="53" t="e">
        <f t="shared" si="1"/>
        <v>#VALUE!</v>
      </c>
      <c r="O26" s="1"/>
      <c r="P26" s="42"/>
      <c r="Q26" s="9"/>
    </row>
    <row r="27" spans="2:17">
      <c r="B27" s="6"/>
      <c r="C27" s="24">
        <f t="shared" si="2"/>
        <v>3</v>
      </c>
      <c r="D27" s="24">
        <v>26</v>
      </c>
      <c r="E27" s="43">
        <v>140</v>
      </c>
      <c r="F27" s="40" t="e">
        <f t="shared" si="0"/>
        <v>#VALUE!</v>
      </c>
      <c r="G27" s="40" t="e">
        <f t="shared" si="3"/>
        <v>#VALUE!</v>
      </c>
      <c r="H27" s="50" t="e">
        <f t="shared" si="4"/>
        <v>#VALUE!</v>
      </c>
      <c r="I27" s="41" t="e">
        <f t="shared" si="5"/>
        <v>#VALUE!</v>
      </c>
      <c r="J27" s="67" t="e">
        <f t="shared" si="6"/>
        <v>#VALUE!</v>
      </c>
      <c r="K27" s="27" t="e">
        <f t="shared" si="7"/>
        <v>#VALUE!</v>
      </c>
      <c r="L27" s="27" t="e">
        <f t="shared" si="8"/>
        <v>#VALUE!</v>
      </c>
      <c r="M27" s="53" t="e">
        <f t="shared" si="1"/>
        <v>#VALUE!</v>
      </c>
      <c r="O27" s="1"/>
      <c r="P27" s="44"/>
      <c r="Q27" s="45"/>
    </row>
    <row r="28" spans="2:17">
      <c r="B28" s="6"/>
      <c r="C28" s="24">
        <f t="shared" si="2"/>
        <v>4</v>
      </c>
      <c r="D28" s="24">
        <v>27</v>
      </c>
      <c r="E28" s="43">
        <v>130</v>
      </c>
      <c r="F28" s="40" t="e">
        <f t="shared" si="0"/>
        <v>#VALUE!</v>
      </c>
      <c r="G28" s="40" t="e">
        <f t="shared" si="3"/>
        <v>#VALUE!</v>
      </c>
      <c r="H28" s="50" t="e">
        <f t="shared" si="4"/>
        <v>#VALUE!</v>
      </c>
      <c r="I28" s="41" t="e">
        <f t="shared" si="5"/>
        <v>#VALUE!</v>
      </c>
      <c r="J28" s="67" t="e">
        <f t="shared" si="6"/>
        <v>#VALUE!</v>
      </c>
      <c r="K28" s="27" t="e">
        <f t="shared" si="7"/>
        <v>#VALUE!</v>
      </c>
      <c r="L28" s="27" t="e">
        <f t="shared" si="8"/>
        <v>#VALUE!</v>
      </c>
      <c r="M28" s="53" t="e">
        <f t="shared" si="1"/>
        <v>#VALUE!</v>
      </c>
      <c r="O28" s="1"/>
      <c r="P28" s="44"/>
      <c r="Q28" s="45"/>
    </row>
    <row r="29" spans="2:17">
      <c r="B29" s="6"/>
      <c r="C29" s="24">
        <f t="shared" si="2"/>
        <v>5</v>
      </c>
      <c r="D29" s="24">
        <v>28</v>
      </c>
      <c r="E29" s="43">
        <v>112</v>
      </c>
      <c r="F29" s="40" t="e">
        <f t="shared" si="0"/>
        <v>#VALUE!</v>
      </c>
      <c r="G29" s="40" t="e">
        <f t="shared" si="3"/>
        <v>#VALUE!</v>
      </c>
      <c r="H29" s="50" t="e">
        <f t="shared" si="4"/>
        <v>#VALUE!</v>
      </c>
      <c r="I29" s="41" t="e">
        <f t="shared" si="5"/>
        <v>#VALUE!</v>
      </c>
      <c r="J29" s="67" t="e">
        <f t="shared" si="6"/>
        <v>#VALUE!</v>
      </c>
      <c r="K29" s="27" t="e">
        <f t="shared" si="7"/>
        <v>#VALUE!</v>
      </c>
      <c r="L29" s="27" t="e">
        <f t="shared" si="8"/>
        <v>#VALUE!</v>
      </c>
      <c r="M29" s="53" t="e">
        <f t="shared" si="1"/>
        <v>#VALUE!</v>
      </c>
      <c r="O29" s="1"/>
      <c r="P29" s="46"/>
      <c r="Q29" s="20"/>
    </row>
    <row r="30" spans="2:17">
      <c r="B30" s="6"/>
      <c r="C30" s="24">
        <f t="shared" si="2"/>
        <v>6</v>
      </c>
      <c r="D30" s="24">
        <v>29</v>
      </c>
      <c r="E30" s="43">
        <v>89</v>
      </c>
      <c r="F30" s="40" t="e">
        <f t="shared" si="0"/>
        <v>#VALUE!</v>
      </c>
      <c r="G30" s="40" t="e">
        <f t="shared" si="3"/>
        <v>#VALUE!</v>
      </c>
      <c r="H30" s="50" t="e">
        <f t="shared" si="4"/>
        <v>#VALUE!</v>
      </c>
      <c r="I30" s="41" t="e">
        <f t="shared" si="5"/>
        <v>#VALUE!</v>
      </c>
      <c r="J30" s="67" t="e">
        <f t="shared" si="6"/>
        <v>#VALUE!</v>
      </c>
      <c r="K30" s="27" t="e">
        <f t="shared" si="7"/>
        <v>#VALUE!</v>
      </c>
      <c r="L30" s="27" t="e">
        <f t="shared" si="8"/>
        <v>#VALUE!</v>
      </c>
      <c r="M30" s="53" t="e">
        <f t="shared" si="1"/>
        <v>#VALUE!</v>
      </c>
      <c r="O30" s="1"/>
      <c r="P30" s="46"/>
      <c r="Q30" s="20"/>
    </row>
    <row r="31" spans="2:17">
      <c r="B31" s="6"/>
      <c r="C31" s="24">
        <f t="shared" si="2"/>
        <v>7</v>
      </c>
      <c r="D31" s="24">
        <v>30</v>
      </c>
      <c r="E31" s="43">
        <v>69</v>
      </c>
      <c r="F31" s="40" t="e">
        <f t="shared" si="0"/>
        <v>#VALUE!</v>
      </c>
      <c r="G31" s="40" t="e">
        <f t="shared" si="3"/>
        <v>#VALUE!</v>
      </c>
      <c r="H31" s="50" t="e">
        <f t="shared" si="4"/>
        <v>#VALUE!</v>
      </c>
      <c r="I31" s="41" t="e">
        <f t="shared" si="5"/>
        <v>#VALUE!</v>
      </c>
      <c r="J31" s="67" t="e">
        <f t="shared" si="6"/>
        <v>#VALUE!</v>
      </c>
      <c r="K31" s="27" t="e">
        <f t="shared" si="7"/>
        <v>#VALUE!</v>
      </c>
      <c r="L31" s="27" t="e">
        <f t="shared" si="8"/>
        <v>#VALUE!</v>
      </c>
      <c r="M31" s="53" t="e">
        <f t="shared" si="1"/>
        <v>#VALUE!</v>
      </c>
      <c r="O31" s="1"/>
      <c r="P31" s="46"/>
      <c r="Q31" s="20"/>
    </row>
    <row r="32" spans="2:17">
      <c r="B32" s="6"/>
      <c r="C32" s="24">
        <f t="shared" si="2"/>
        <v>8</v>
      </c>
      <c r="D32" s="24">
        <v>31</v>
      </c>
      <c r="E32" s="48">
        <v>47</v>
      </c>
      <c r="F32" s="40" t="e">
        <f t="shared" si="0"/>
        <v>#VALUE!</v>
      </c>
      <c r="G32" s="40" t="e">
        <f t="shared" si="3"/>
        <v>#VALUE!</v>
      </c>
      <c r="H32" s="50" t="e">
        <f t="shared" si="4"/>
        <v>#VALUE!</v>
      </c>
      <c r="I32" s="41" t="e">
        <f t="shared" si="5"/>
        <v>#VALUE!</v>
      </c>
      <c r="J32" s="67" t="e">
        <f t="shared" si="6"/>
        <v>#VALUE!</v>
      </c>
      <c r="K32" s="27" t="e">
        <f t="shared" si="7"/>
        <v>#VALUE!</v>
      </c>
      <c r="L32" s="27" t="e">
        <f t="shared" si="8"/>
        <v>#VALUE!</v>
      </c>
      <c r="M32" s="53" t="e">
        <f t="shared" si="1"/>
        <v>#VALUE!</v>
      </c>
      <c r="O32" s="1"/>
      <c r="P32" s="46"/>
      <c r="Q32" s="20"/>
    </row>
    <row r="33" spans="2:17">
      <c r="B33" s="6"/>
      <c r="C33" s="24">
        <f t="shared" si="2"/>
        <v>9</v>
      </c>
      <c r="D33" s="24">
        <v>32</v>
      </c>
      <c r="E33" s="48">
        <v>29</v>
      </c>
      <c r="F33" s="40" t="e">
        <f t="shared" si="0"/>
        <v>#VALUE!</v>
      </c>
      <c r="G33" s="40" t="e">
        <f t="shared" si="3"/>
        <v>#VALUE!</v>
      </c>
      <c r="H33" s="50" t="e">
        <f t="shared" si="4"/>
        <v>#VALUE!</v>
      </c>
      <c r="I33" s="41" t="e">
        <f t="shared" si="5"/>
        <v>#VALUE!</v>
      </c>
      <c r="J33" s="67" t="e">
        <f t="shared" si="6"/>
        <v>#VALUE!</v>
      </c>
      <c r="K33" s="27" t="e">
        <f t="shared" si="7"/>
        <v>#VALUE!</v>
      </c>
      <c r="L33" s="27" t="e">
        <f t="shared" si="8"/>
        <v>#VALUE!</v>
      </c>
      <c r="M33" s="53" t="e">
        <f t="shared" si="1"/>
        <v>#VALUE!</v>
      </c>
      <c r="O33" s="1"/>
      <c r="P33" s="46"/>
      <c r="Q33" s="20"/>
    </row>
    <row r="34" spans="2:17">
      <c r="B34" s="6"/>
      <c r="C34" s="24">
        <f t="shared" si="2"/>
        <v>10</v>
      </c>
      <c r="D34" s="24">
        <v>33</v>
      </c>
      <c r="E34" s="48">
        <v>14</v>
      </c>
      <c r="F34" s="40" t="e">
        <f t="shared" si="0"/>
        <v>#VALUE!</v>
      </c>
      <c r="G34" s="40" t="e">
        <f t="shared" si="3"/>
        <v>#VALUE!</v>
      </c>
      <c r="H34" s="50" t="e">
        <f t="shared" si="4"/>
        <v>#VALUE!</v>
      </c>
      <c r="I34" s="41" t="e">
        <f t="shared" si="5"/>
        <v>#VALUE!</v>
      </c>
      <c r="J34" s="67" t="e">
        <f t="shared" si="6"/>
        <v>#VALUE!</v>
      </c>
      <c r="K34" s="27" t="e">
        <f t="shared" si="7"/>
        <v>#VALUE!</v>
      </c>
      <c r="L34" s="27" t="e">
        <f t="shared" si="8"/>
        <v>#VALUE!</v>
      </c>
      <c r="M34" s="53" t="e">
        <f t="shared" si="1"/>
        <v>#VALUE!</v>
      </c>
      <c r="O34" s="1"/>
      <c r="P34" s="46"/>
      <c r="Q34" s="20"/>
    </row>
    <row r="35" spans="2:17">
      <c r="B35" s="6"/>
      <c r="C35" s="24">
        <f t="shared" si="2"/>
        <v>11</v>
      </c>
      <c r="D35" s="24">
        <v>34</v>
      </c>
      <c r="E35" s="48">
        <v>6</v>
      </c>
      <c r="F35" s="40" t="e">
        <f t="shared" si="0"/>
        <v>#VALUE!</v>
      </c>
      <c r="G35" s="40" t="e">
        <f t="shared" si="3"/>
        <v>#VALUE!</v>
      </c>
      <c r="H35" s="50" t="e">
        <f t="shared" si="4"/>
        <v>#VALUE!</v>
      </c>
      <c r="I35" s="41" t="e">
        <f t="shared" si="5"/>
        <v>#VALUE!</v>
      </c>
      <c r="J35" s="67" t="e">
        <f t="shared" si="6"/>
        <v>#VALUE!</v>
      </c>
      <c r="K35" s="27" t="e">
        <f t="shared" si="7"/>
        <v>#VALUE!</v>
      </c>
      <c r="L35" s="27" t="e">
        <f t="shared" si="8"/>
        <v>#VALUE!</v>
      </c>
      <c r="M35" s="53" t="e">
        <f t="shared" si="1"/>
        <v>#VALUE!</v>
      </c>
      <c r="O35" s="1"/>
      <c r="P35" s="46"/>
      <c r="Q35" s="20"/>
    </row>
    <row r="36" spans="2:17">
      <c r="B36" s="6"/>
      <c r="C36" s="24">
        <f t="shared" si="2"/>
        <v>12</v>
      </c>
      <c r="D36" s="24">
        <v>35</v>
      </c>
      <c r="E36" s="48">
        <v>4</v>
      </c>
      <c r="F36" s="40" t="e">
        <f t="shared" si="0"/>
        <v>#VALUE!</v>
      </c>
      <c r="G36" s="40" t="e">
        <f t="shared" si="3"/>
        <v>#VALUE!</v>
      </c>
      <c r="H36" s="50" t="e">
        <f t="shared" si="4"/>
        <v>#VALUE!</v>
      </c>
      <c r="I36" s="41" t="e">
        <f t="shared" si="5"/>
        <v>#VALUE!</v>
      </c>
      <c r="J36" s="67" t="e">
        <f t="shared" si="6"/>
        <v>#VALUE!</v>
      </c>
      <c r="K36" s="27" t="e">
        <f t="shared" si="7"/>
        <v>#VALUE!</v>
      </c>
      <c r="L36" s="27" t="e">
        <f t="shared" si="8"/>
        <v>#VALUE!</v>
      </c>
      <c r="M36" s="53" t="e">
        <f t="shared" si="1"/>
        <v>#VALUE!</v>
      </c>
      <c r="O36" s="1"/>
      <c r="P36" s="46"/>
      <c r="Q36" s="28"/>
    </row>
    <row r="37" spans="2:17">
      <c r="B37" s="6"/>
      <c r="C37" s="24">
        <f t="shared" si="2"/>
        <v>13</v>
      </c>
      <c r="D37" s="24">
        <v>36</v>
      </c>
      <c r="E37" s="48">
        <v>2</v>
      </c>
      <c r="F37" s="40" t="e">
        <f t="shared" si="0"/>
        <v>#VALUE!</v>
      </c>
      <c r="G37" s="40" t="e">
        <f t="shared" si="3"/>
        <v>#VALUE!</v>
      </c>
      <c r="H37" s="50" t="e">
        <f t="shared" si="4"/>
        <v>#VALUE!</v>
      </c>
      <c r="I37" s="41" t="e">
        <f t="shared" si="5"/>
        <v>#VALUE!</v>
      </c>
      <c r="J37" s="67" t="e">
        <f t="shared" si="6"/>
        <v>#VALUE!</v>
      </c>
      <c r="K37" s="27" t="e">
        <f t="shared" si="7"/>
        <v>#VALUE!</v>
      </c>
      <c r="L37" s="27" t="e">
        <f t="shared" si="8"/>
        <v>#VALUE!</v>
      </c>
      <c r="M37" s="53" t="e">
        <f t="shared" si="1"/>
        <v>#VALUE!</v>
      </c>
      <c r="O37" s="1"/>
      <c r="P37" s="46"/>
      <c r="Q37" s="28"/>
    </row>
    <row r="38" spans="2:17">
      <c r="B38" s="6"/>
      <c r="C38" s="24">
        <f t="shared" si="2"/>
        <v>14</v>
      </c>
      <c r="D38" s="24">
        <v>37</v>
      </c>
      <c r="E38" s="48">
        <v>1</v>
      </c>
      <c r="F38" s="40" t="e">
        <f t="shared" si="0"/>
        <v>#VALUE!</v>
      </c>
      <c r="G38" s="40" t="e">
        <f t="shared" si="3"/>
        <v>#VALUE!</v>
      </c>
      <c r="H38" s="50" t="e">
        <f t="shared" si="4"/>
        <v>#VALUE!</v>
      </c>
      <c r="I38" s="41" t="e">
        <f t="shared" si="5"/>
        <v>#VALUE!</v>
      </c>
      <c r="J38" s="67" t="e">
        <f t="shared" si="6"/>
        <v>#VALUE!</v>
      </c>
      <c r="K38" s="27" t="e">
        <f t="shared" si="7"/>
        <v>#VALUE!</v>
      </c>
      <c r="L38" s="27" t="e">
        <f t="shared" si="8"/>
        <v>#VALUE!</v>
      </c>
      <c r="M38" s="53" t="e">
        <f t="shared" si="1"/>
        <v>#VALUE!</v>
      </c>
      <c r="O38" s="1"/>
      <c r="P38" s="46"/>
      <c r="Q38" s="28"/>
    </row>
    <row r="39" spans="2:17">
      <c r="B39" s="6"/>
      <c r="C39" s="24">
        <f t="shared" si="2"/>
        <v>15</v>
      </c>
      <c r="D39" s="24">
        <v>38</v>
      </c>
      <c r="E39" s="49">
        <v>0</v>
      </c>
      <c r="F39" s="40" t="e">
        <f t="shared" si="0"/>
        <v>#VALUE!</v>
      </c>
      <c r="G39" s="40" t="e">
        <f t="shared" si="3"/>
        <v>#VALUE!</v>
      </c>
      <c r="H39" s="50" t="e">
        <f t="shared" si="4"/>
        <v>#VALUE!</v>
      </c>
      <c r="I39" s="50" t="e">
        <f t="shared" si="5"/>
        <v>#VALUE!</v>
      </c>
      <c r="J39" s="67" t="e">
        <f t="shared" si="6"/>
        <v>#VALUE!</v>
      </c>
      <c r="K39" s="27" t="e">
        <f t="shared" si="7"/>
        <v>#VALUE!</v>
      </c>
      <c r="L39" s="27" t="e">
        <f t="shared" si="8"/>
        <v>#VALUE!</v>
      </c>
      <c r="M39" s="53" t="e">
        <f t="shared" si="1"/>
        <v>#VALUE!</v>
      </c>
      <c r="O39" s="1"/>
      <c r="P39" s="46"/>
      <c r="Q39" s="28"/>
    </row>
    <row r="40" spans="2:17">
      <c r="B40" s="6"/>
      <c r="C40" s="22" t="s">
        <v>5</v>
      </c>
      <c r="D40" s="51"/>
      <c r="E40" s="52">
        <f>SUM(E25:E39)</f>
        <v>941</v>
      </c>
      <c r="F40" s="20"/>
      <c r="G40" s="20"/>
      <c r="H40" s="1"/>
      <c r="I40" s="1"/>
      <c r="J40" s="1"/>
      <c r="K40" s="27" t="e">
        <f>SUM(K25:K39)</f>
        <v>#VALUE!</v>
      </c>
      <c r="L40" s="27" t="e">
        <f>SUM(L25:L39)</f>
        <v>#VALUE!</v>
      </c>
      <c r="M40" s="53" t="e">
        <f t="shared" si="1"/>
        <v>#VALUE!</v>
      </c>
      <c r="N40" s="1"/>
      <c r="O40" s="1"/>
      <c r="P40" s="46"/>
      <c r="Q40" s="28"/>
    </row>
    <row r="41" spans="2:17" ht="14.25" thickBot="1">
      <c r="B41" s="54"/>
      <c r="C41" s="68"/>
      <c r="D41" s="55"/>
      <c r="E41" s="21"/>
      <c r="F41" s="21"/>
      <c r="G41" s="56"/>
      <c r="H41" s="21"/>
      <c r="I41" s="21"/>
      <c r="J41" s="21"/>
      <c r="K41" s="56"/>
      <c r="L41" s="57"/>
      <c r="M41" s="57"/>
      <c r="N41" s="57"/>
      <c r="O41" s="56"/>
      <c r="P41" s="58"/>
      <c r="Q41" s="28"/>
    </row>
    <row r="42" spans="2:1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2:17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2:17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2:17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2:17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2:17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2:17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2:17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2:17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2:17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2:17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2:17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2:17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2:17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2:17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2:17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2:17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2:17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2:17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2:17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2:17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2:17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2:17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2:17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2:17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2:17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2:17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2:17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2:17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2:17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2:17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2:17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2:17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2:17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2:17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2:17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2:17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2:17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2:17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2:17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2:17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2:17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2:17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2:17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2:17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2:17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2:17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2:17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2:17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2:17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2:17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2:17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2:17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2:17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2:17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2:17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2:17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2:17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2:17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2:17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2:17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2:17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2:17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2:17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2:17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2:17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2:17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2:17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2:17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2:17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2:17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2:17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2:17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2:17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2:17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2:17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2:17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2:17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2:17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2:17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2:17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2:17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2:17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2:17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2:17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2:17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2:17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2:17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2:17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2:17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2:17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2:17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2:17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2:17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2:17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2:17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2:17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2:17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2:17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2:17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2:17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2:17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2:17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2:17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2:17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2:17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2:17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2:17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2:17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2:17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2:17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2:17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2:17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2:17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2:17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2:17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2:17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2:17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2:17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2:17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2:17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2:17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2:17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2:17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2:17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2:17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2:17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2:17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2:17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2:17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2:17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2:17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2:17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2:17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2:17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2:17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2:17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2:17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2:17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2:17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2:17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2:17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2:17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2:17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2:17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2:17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2:17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2:17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2:17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2:17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2:17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2:17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2:17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2:17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2:17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2:17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2:17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2:17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2:17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2:17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2:17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2:17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2:17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2:17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2:17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2:17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2:17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2:17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2:17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2:17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2:17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2:17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2:17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2:17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2:17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2:17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2:17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2:17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2:17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2:17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2:17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2:17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2:17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2:17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2:17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2:17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2:17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2:17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2:17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2:17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2:17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2:17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2:17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2:17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2:17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2:17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2:17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2:17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2:17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2:17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2:17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2:17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2:17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2:17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2:17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2:17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2:17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2:17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2:17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2:17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2:17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2:17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2:17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2:17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2:17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2:17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2:17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2:17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2:17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2:17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2:17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2:17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2:17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2:17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2:17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2:17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2:17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2:17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2:17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2:17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2:17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2:17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2:17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2:17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2:17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2:17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2:17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2:17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2:17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2:17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2:17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2:17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2:17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2:17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2:17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2:17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2:17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2:17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2:17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2:17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2:17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2:17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2:17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2:17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2:17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2:17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2:17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2:17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2:17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2:17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2:17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2:17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2:17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2:17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2:17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2:17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2:17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2:17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2:17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2:17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2:17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2:17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2:17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2:17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2:17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2:17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2:17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2:17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2:17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2:17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2:17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2:17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2:17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2:17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2:17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2:17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2:17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2:17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2:17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2:17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2:17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2:17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2:17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2:17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2:17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2:17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2:17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2:17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2:17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2:17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2:17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2:17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2:17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2:17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2:17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2:17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2:17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2:17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2:17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2:17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2:17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2:17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2:17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2:17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2:17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2:17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2:17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2:17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2:17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2:17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2:17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2:17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2:17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2:17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2:17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2:17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2:17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2:17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2:17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2:17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2:17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2:17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2:17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2:17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2:17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2:17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2:17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2:17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2:17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2:17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2:17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2:17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2:17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2:17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2:17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2:17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2:17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2:17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2:17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2:17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2:17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2:17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2:17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2:17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2:17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2:17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2:17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2:17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2:17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2:17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2:17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2:17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2:17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2:17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2:17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2:17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2:17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2:17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2:17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2:17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2:17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2:17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2:17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2:17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2:17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2:17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2:17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2:17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2:17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2:17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2:17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2:17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2:17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2:17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2:17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2:17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2:17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2:17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2:17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2:17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2:17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2:17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2:17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2:17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2:17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2:17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2:17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2:17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2:17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2:17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2:17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2:17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2:17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2:17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2:17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2:17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2:17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2:17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2:17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2:17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2:17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2:17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2:17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2:17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2:17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2:17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2:17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2:17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2:17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2:17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2:17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2:17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2:17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2:17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2:17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2:17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2:17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2:17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2:17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2:17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2:17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2:17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2:17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2:17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2:17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2:17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2:17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2:17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2:17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2:17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2:17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2:17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2:17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2:17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2:17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2:17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2:17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2:17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2:17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2:17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2:17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2:17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2:17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2:17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2:17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2:17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2:17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2:17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2:17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2:17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2:17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2:17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2:17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2:17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2:17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2:17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2:17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2:17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2:17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2:17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2:17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2:17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2:17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2:17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2:17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2:17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2:17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2:17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2:17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2:17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2:17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2:17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2:17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2:17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2:17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2:17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2:17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2:17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2:17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2:17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2:17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2:17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2:17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2:17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2:17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2:17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2:17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2:17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2:17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2:17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2:17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2:17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2:17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2:17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2:17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2:17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2:17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2:17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2:17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2:17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2:17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2:17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2:17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2:17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2:17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2:17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2:17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2:17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2:17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2:17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2:17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2:17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2:17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2:17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2:17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2:17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2:17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2:17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2:17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2:17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2:17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2:17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2:17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2:17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2:17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2:17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2:17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2:17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2:17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2:17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2:17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2:17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2:17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2:17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2:17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2:17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2:17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2:17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2:17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2:17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2:17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2:17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2:17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2:17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2:17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2:17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2:17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2:17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2:17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2:17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2:17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2:17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2:17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2:17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2:17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2:17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2:17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2:17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2:17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2:17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2:17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2:17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2:17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2:17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2:17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2:17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2:17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2:17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2:17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2:17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2:17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2:17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2:17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2:17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2:17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2:17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2:17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2:17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2:17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2:17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2:17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2:17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2:17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2:17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2:17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2:17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2:17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2:17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2:17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2:17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2:17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2:17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2:17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2:17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2:17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2:17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2:17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2:17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2:17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2:17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2:17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2:17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2:17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2:17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2:17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2:17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2:17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2:17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2:17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2:17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2:17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2:17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2:17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2:17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2:17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2:17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2:17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2:17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2:17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2:17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2:17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2:17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2:17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2:17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2:17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2:17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2:17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2:17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2:17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2:17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2:17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2:17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2:17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2:17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2:17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2:17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2:17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2:17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2:17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2:17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2:17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2:17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2:17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2:17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2:17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2:17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2:17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2:17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2:17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2:17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2:17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2:17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2:17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2:17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2:17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2:17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2:17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2:17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2:17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2:17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2:17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2:17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2:17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2:17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2:17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2:17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2:17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2:17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2:17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2:17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2:17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2:17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2:17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2:17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2:17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2:17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2:17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2:17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2:17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2:17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2:17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2:17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2:17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2:17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2:17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2:17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2:17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2:17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2:17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2:17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2:17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2:17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2:17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2:17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2:17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2:17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2:17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2:17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2:17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2:17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2:17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2:17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2:17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2:17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2:17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2:17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2:17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2:17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2:17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2:17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2:17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2:17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2:17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2:17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2:17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2:17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2:17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2:17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2:17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2:17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2:17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2:17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2:17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2:17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2:17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2:17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2:17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2:17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2:17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2:17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2:17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2:17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2:17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2:17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2:17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2:17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2:17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2:17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2:17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2:17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2:17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2:17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2:17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2:17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2:17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2:17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2:17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2:17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2:17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2:17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2:17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2:17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2:17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2:17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2:17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2:17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2:17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2:17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2:17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2:17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2:17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2:17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2:17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2:17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2:17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2:17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2:17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2:17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2:17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2:17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2:17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2:17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2:17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2:17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2:17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2:17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2:17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2:17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2:17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2:17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2:17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2:17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2:17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2:17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2:17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2:17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2:17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2:17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2:17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2:17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2:17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2:17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2:17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2:17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2:17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2:17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2:17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2:17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2:17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2:17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2:17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2:17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2:17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2:17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2:17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2:17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2:17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2:17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2:17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2:17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2:17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2:17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2:17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2:17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2:17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2:17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2:17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2:17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2:17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2:17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2:17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2:17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2:17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2:17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2:17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2:17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2:17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2:17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2:17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2:17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2:17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2:17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2:17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2:17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2:17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2:17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2:17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2:17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2:17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2:17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2:17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2:17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2:17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2:17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2:17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2:17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2:17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2:17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2:17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2:17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2:17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2:17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2:17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2:17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2:17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2:17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2:17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2:17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2:17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2:17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2:17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2:17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2:17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2:17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2:17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2:17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2:17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2:17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2:17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2:17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2:17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2:17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2:17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2:17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2:17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2:17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2:17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2:17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2:17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2:17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2:17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2:17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2:17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2:17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2:17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2:17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2:17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2:17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2:17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2:17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2:17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2:17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2:17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2:17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2:17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2:17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2:17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2:17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2:17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2:17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2:17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2:17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2:17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2:17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2:17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2:17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2:17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2:17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2:17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2:17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2:17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2:17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2:17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2:17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2:17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2:17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2:17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2:17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2:17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2:17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2:17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2:17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2:17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2:17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2:17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2:17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2:17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2:17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2:17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2:17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2:17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2:17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2:17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2:17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2:17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2:17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2:17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2:17"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2:17"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2:17"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2:17"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2:17"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2:17"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2:17"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2:17"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2:17"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2:17"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2:17"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2:17"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2:17"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2:17"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2:17"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2:17"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</row>
    <row r="1006" spans="2:17"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2:17"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</row>
    <row r="1008" spans="2:17"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</row>
    <row r="1009" spans="2:17"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</row>
    <row r="1010" spans="2:17"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2:17"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</row>
    <row r="1012" spans="2:17"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</row>
    <row r="1013" spans="2:17"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</row>
    <row r="1014" spans="2:17"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2:17"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</row>
    <row r="1016" spans="2:17"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</row>
    <row r="1017" spans="2:17"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</row>
    <row r="1018" spans="2:17"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</row>
    <row r="1019" spans="2:17"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</row>
    <row r="1020" spans="2:17"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</row>
    <row r="1021" spans="2:17"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</row>
    <row r="1022" spans="2:17"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</row>
    <row r="1023" spans="2:17"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</row>
    <row r="1024" spans="2:17"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</row>
    <row r="1025" spans="2:17"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</row>
    <row r="1026" spans="2:17"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</row>
    <row r="1027" spans="2:17"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</row>
    <row r="1028" spans="2:17"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</row>
    <row r="1029" spans="2:17"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2:17"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</row>
    <row r="1031" spans="2:17"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</row>
    <row r="1032" spans="2:17"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</row>
    <row r="1033" spans="2:17"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</row>
    <row r="1034" spans="2:17"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</row>
    <row r="1035" spans="2:17"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</row>
    <row r="1036" spans="2:17"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</row>
    <row r="1037" spans="2:17"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</row>
    <row r="1038" spans="2:17"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</row>
    <row r="1039" spans="2:17"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</row>
    <row r="1040" spans="2:17"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</row>
    <row r="1041" spans="2:17"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</row>
    <row r="1042" spans="2:17"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</row>
    <row r="1043" spans="2:17"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</row>
    <row r="1044" spans="2:17"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</row>
    <row r="1045" spans="2:17"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</row>
    <row r="1046" spans="2:17"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</row>
    <row r="1047" spans="2:17"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</row>
    <row r="1048" spans="2:17"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</row>
    <row r="1049" spans="2:17"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</row>
    <row r="1050" spans="2:17"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</row>
    <row r="1051" spans="2:17"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</row>
    <row r="1052" spans="2:17"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</row>
    <row r="1053" spans="2:17"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</row>
    <row r="1054" spans="2:17"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</row>
    <row r="1055" spans="2:17"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</row>
    <row r="1056" spans="2:17"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</row>
    <row r="1057" spans="2:17"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</row>
    <row r="1058" spans="2:17"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</row>
    <row r="1059" spans="2:17"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</row>
    <row r="1060" spans="2:17"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</row>
    <row r="1061" spans="2:17"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</row>
    <row r="1062" spans="2:17"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</row>
    <row r="1063" spans="2:17"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</row>
    <row r="1064" spans="2:17"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</row>
    <row r="1065" spans="2:17"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</row>
    <row r="1066" spans="2:17"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</row>
    <row r="1067" spans="2:17"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</row>
    <row r="1068" spans="2:17"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</row>
    <row r="1069" spans="2:17"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</row>
    <row r="1070" spans="2:17"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</row>
    <row r="1071" spans="2:17"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</row>
    <row r="1072" spans="2:17"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</row>
    <row r="1073" spans="2:17"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</row>
    <row r="1074" spans="2:17"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</row>
    <row r="1075" spans="2:17"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</row>
    <row r="1076" spans="2:17"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</row>
    <row r="1077" spans="2:17"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</row>
    <row r="1078" spans="2:17"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</row>
    <row r="1079" spans="2:17"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</row>
    <row r="1080" spans="2:17"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</row>
    <row r="1081" spans="2:17"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</row>
    <row r="1082" spans="2:17"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</row>
    <row r="1083" spans="2:17"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</row>
    <row r="1084" spans="2:17"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</row>
    <row r="1085" spans="2:17"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</row>
    <row r="1086" spans="2:17"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</row>
    <row r="1087" spans="2:17"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</row>
    <row r="1088" spans="2:17"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</row>
    <row r="1089" spans="2:17"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</row>
    <row r="1090" spans="2:17"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</row>
    <row r="1091" spans="2:17"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</row>
    <row r="1092" spans="2:17"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</row>
    <row r="1093" spans="2:17"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</row>
    <row r="1094" spans="2:17"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</row>
    <row r="1095" spans="2:17"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</row>
    <row r="1096" spans="2:17"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</row>
    <row r="1097" spans="2:17"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</row>
    <row r="1098" spans="2:17"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</row>
    <row r="1099" spans="2:17"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</row>
    <row r="1100" spans="2:17"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</row>
    <row r="1101" spans="2:17"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</row>
    <row r="1102" spans="2:17"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</row>
    <row r="1103" spans="2:17"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</row>
    <row r="1104" spans="2:17"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</row>
    <row r="1105" spans="2:17"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</row>
    <row r="1106" spans="2:17"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</row>
    <row r="1107" spans="2:17"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</row>
    <row r="1108" spans="2:17"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</row>
    <row r="1109" spans="2:17"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</row>
    <row r="1110" spans="2:17"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</row>
    <row r="1111" spans="2:17"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</row>
    <row r="1112" spans="2:17"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</row>
    <row r="1113" spans="2:17"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</row>
    <row r="1114" spans="2:17"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</row>
    <row r="1115" spans="2:17"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</row>
    <row r="1116" spans="2:17"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</row>
    <row r="1117" spans="2:17"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</row>
    <row r="1118" spans="2:17"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</row>
    <row r="1119" spans="2:17"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</row>
    <row r="1120" spans="2:17"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</row>
    <row r="1121" spans="2:17"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</row>
    <row r="1122" spans="2:17"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</row>
    <row r="1123" spans="2:17"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</row>
    <row r="1124" spans="2:17"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</row>
    <row r="1125" spans="2:17"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</row>
    <row r="1126" spans="2:17"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</row>
    <row r="1127" spans="2:17"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</row>
    <row r="1128" spans="2:17"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</row>
    <row r="1129" spans="2:17"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</row>
    <row r="1130" spans="2:17"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</row>
    <row r="1131" spans="2:17"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</row>
    <row r="1132" spans="2:17"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</row>
    <row r="1133" spans="2:17"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</row>
    <row r="1134" spans="2:17"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</row>
    <row r="1135" spans="2:17"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</row>
    <row r="1136" spans="2:17"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</row>
    <row r="1137" spans="2:17"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</row>
    <row r="1138" spans="2:17"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</row>
    <row r="1139" spans="2:17"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</row>
    <row r="1140" spans="2:17"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</row>
    <row r="1141" spans="2:17"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</row>
    <row r="1142" spans="2:17"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</row>
    <row r="1143" spans="2:17"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</row>
    <row r="1144" spans="2:17"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</row>
    <row r="1145" spans="2:17"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</row>
    <row r="1146" spans="2:17"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</row>
    <row r="1147" spans="2:17"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</row>
    <row r="1148" spans="2:17"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</row>
    <row r="1149" spans="2:17"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</row>
    <row r="1150" spans="2:17"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</row>
    <row r="1151" spans="2:17"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</row>
    <row r="1152" spans="2:17"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</row>
    <row r="1153" spans="2:17"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</row>
    <row r="1154" spans="2:17"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</row>
    <row r="1155" spans="2:17"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</row>
    <row r="1156" spans="2:17"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</row>
    <row r="1157" spans="2:17"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</row>
    <row r="1158" spans="2:17"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</row>
    <row r="1159" spans="2:17"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</row>
    <row r="1160" spans="2:17"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</row>
    <row r="1161" spans="2:17"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</row>
    <row r="1162" spans="2:17"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</row>
    <row r="1163" spans="2:17"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</row>
    <row r="1164" spans="2:17"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</row>
    <row r="1165" spans="2:17"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</row>
    <row r="1166" spans="2:17"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</row>
    <row r="1167" spans="2:17"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</row>
    <row r="1168" spans="2:17"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</row>
    <row r="1169" spans="2:17"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</row>
    <row r="1170" spans="2:17"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</row>
    <row r="1171" spans="2:17"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</row>
    <row r="1172" spans="2:17"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</row>
    <row r="1173" spans="2:17"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</row>
    <row r="1174" spans="2:17"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</row>
    <row r="1175" spans="2:17"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</row>
    <row r="1176" spans="2:17"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</row>
    <row r="1177" spans="2:17"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</row>
    <row r="1178" spans="2:17"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</row>
    <row r="1179" spans="2:17"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</row>
    <row r="1180" spans="2:17"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</row>
    <row r="1181" spans="2:17"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</row>
    <row r="1182" spans="2:17"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</row>
    <row r="1183" spans="2:17"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</row>
    <row r="1184" spans="2:17"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</row>
    <row r="1185" spans="2:17"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</row>
    <row r="1186" spans="2:17"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</row>
    <row r="1187" spans="2:17"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</row>
    <row r="1188" spans="2:17"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</row>
    <row r="1189" spans="2:17"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</row>
    <row r="1190" spans="2:17"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</row>
    <row r="1191" spans="2:17"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</row>
    <row r="1192" spans="2:17"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</row>
    <row r="1193" spans="2:17"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</row>
    <row r="1194" spans="2:17"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</row>
    <row r="1195" spans="2:17"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</row>
    <row r="1196" spans="2:17"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</row>
    <row r="1197" spans="2:17"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</row>
    <row r="1198" spans="2:17"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</row>
    <row r="1199" spans="2:17"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</row>
    <row r="1200" spans="2:17"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</row>
    <row r="1201" spans="2:17"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</row>
    <row r="1202" spans="2:17"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</row>
    <row r="1203" spans="2:17"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</row>
    <row r="1204" spans="2:17"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</row>
    <row r="1205" spans="2:17"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</row>
    <row r="1206" spans="2:17"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</row>
    <row r="1207" spans="2:17"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</row>
    <row r="1208" spans="2:17"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</row>
    <row r="1209" spans="2:17"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</row>
    <row r="1210" spans="2:17"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</row>
    <row r="1211" spans="2:17"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</row>
    <row r="1212" spans="2:17"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</row>
    <row r="1213" spans="2:17"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</row>
    <row r="1214" spans="2:17"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</row>
    <row r="1215" spans="2:17"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</row>
    <row r="1216" spans="2:17"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</row>
    <row r="1217" spans="2:17"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</row>
    <row r="1218" spans="2:17"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</row>
    <row r="1219" spans="2:17"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</row>
    <row r="1220" spans="2:17"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</row>
    <row r="1221" spans="2:17"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</row>
    <row r="1222" spans="2:17"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</row>
    <row r="1223" spans="2:17"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</row>
    <row r="1224" spans="2:17"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</row>
    <row r="1225" spans="2:17"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</row>
    <row r="1226" spans="2:17"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</row>
    <row r="1227" spans="2:17"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</row>
    <row r="1228" spans="2:17"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</row>
    <row r="1229" spans="2:17"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</row>
    <row r="1230" spans="2:17"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</row>
    <row r="1231" spans="2:17"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</row>
    <row r="1232" spans="2:17"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</row>
    <row r="1233" spans="2:17"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</row>
    <row r="1234" spans="2:17"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</row>
    <row r="1235" spans="2:17"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</row>
    <row r="1236" spans="2:17"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</row>
    <row r="1237" spans="2:17"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</row>
    <row r="1238" spans="2:17"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</row>
    <row r="1239" spans="2:17"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</row>
    <row r="1240" spans="2:17"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</row>
    <row r="1241" spans="2:17"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</row>
    <row r="1242" spans="2:17"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</row>
    <row r="1243" spans="2:17"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</row>
    <row r="1244" spans="2:17"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</row>
    <row r="1245" spans="2:17"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</row>
    <row r="1246" spans="2:17"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</row>
    <row r="1247" spans="2:17"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</row>
    <row r="1248" spans="2:17"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</row>
    <row r="1249" spans="2:17"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</row>
    <row r="1250" spans="2:17"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</row>
    <row r="1251" spans="2:17"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</row>
    <row r="1252" spans="2:17"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</row>
    <row r="1253" spans="2:17"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</row>
    <row r="1254" spans="2:17"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</row>
    <row r="1255" spans="2:17"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</row>
    <row r="1256" spans="2:17"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</row>
    <row r="1257" spans="2:17"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</row>
    <row r="1258" spans="2:17"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</row>
    <row r="1259" spans="2:17"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</row>
    <row r="1260" spans="2:17"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</row>
    <row r="1261" spans="2:17"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</row>
    <row r="1262" spans="2:17"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</row>
    <row r="1263" spans="2:17"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</row>
    <row r="1264" spans="2:17"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</row>
    <row r="1265" spans="2:17"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</row>
    <row r="1266" spans="2:17"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</row>
    <row r="1267" spans="2:17"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</row>
    <row r="1268" spans="2:17"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</row>
    <row r="1269" spans="2:17"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</row>
    <row r="1270" spans="2:17"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</row>
    <row r="1271" spans="2:17"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</row>
    <row r="1272" spans="2:17"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</row>
    <row r="1273" spans="2:17"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</row>
    <row r="1274" spans="2:17"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</row>
    <row r="1275" spans="2:17"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</row>
    <row r="1276" spans="2:17"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</row>
    <row r="1277" spans="2:17"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</row>
    <row r="1278" spans="2:17"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</row>
    <row r="1279" spans="2:17"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</row>
    <row r="1280" spans="2:17"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</row>
    <row r="1281" spans="2:17"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</row>
    <row r="1282" spans="2:17"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</row>
    <row r="1283" spans="2:17"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</row>
    <row r="1284" spans="2:17"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</row>
    <row r="1285" spans="2:17"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</row>
    <row r="1286" spans="2:17"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</row>
    <row r="1287" spans="2:17"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</row>
    <row r="1288" spans="2:17"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</row>
    <row r="1289" spans="2:17"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</row>
    <row r="1290" spans="2:17"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</row>
    <row r="1291" spans="2:17"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</row>
    <row r="1292" spans="2:17"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</row>
    <row r="1293" spans="2:17"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</row>
    <row r="1294" spans="2:17"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</row>
    <row r="1295" spans="2:17"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</row>
    <row r="1296" spans="2:17"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</row>
    <row r="1297" spans="2:17"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</row>
    <row r="1298" spans="2:17"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</row>
    <row r="1299" spans="2:17"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</row>
    <row r="1300" spans="2:17"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</row>
    <row r="1301" spans="2:17"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</row>
    <row r="1302" spans="2:17"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</row>
    <row r="1303" spans="2:17"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</row>
    <row r="1304" spans="2:17"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</row>
    <row r="1305" spans="2:17"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</row>
    <row r="1306" spans="2:17"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</row>
    <row r="1307" spans="2:17"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</row>
    <row r="1308" spans="2:17"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</row>
    <row r="1309" spans="2:17"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</row>
    <row r="1310" spans="2:17"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</row>
    <row r="1311" spans="2:17"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</row>
    <row r="1312" spans="2:17"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</row>
    <row r="1313" spans="2:17"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</row>
    <row r="1314" spans="2:17"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</row>
    <row r="1315" spans="2:17"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</row>
    <row r="1316" spans="2:17"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</row>
    <row r="1317" spans="2:17"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</row>
    <row r="1318" spans="2:17"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</row>
    <row r="1319" spans="2:17"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</row>
    <row r="1320" spans="2:17"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</row>
    <row r="1321" spans="2:17"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</row>
    <row r="1322" spans="2:17"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</row>
    <row r="1323" spans="2:17"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</row>
    <row r="1324" spans="2:17"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</row>
    <row r="1325" spans="2:17"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</row>
    <row r="1326" spans="2:17"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</row>
    <row r="1327" spans="2:17"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</row>
    <row r="1328" spans="2:17"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</row>
    <row r="1329" spans="2:17"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</row>
    <row r="1330" spans="2:17"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</row>
    <row r="1331" spans="2:17"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</row>
    <row r="1332" spans="2:17"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</row>
    <row r="1333" spans="2:17"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</row>
    <row r="1334" spans="2:17"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</row>
    <row r="1335" spans="2:17"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</row>
    <row r="1336" spans="2:17"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</row>
    <row r="1337" spans="2:17"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</row>
    <row r="1338" spans="2:17"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</row>
    <row r="1339" spans="2:17"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</row>
    <row r="1340" spans="2:17"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</row>
    <row r="1341" spans="2:17"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</row>
    <row r="1342" spans="2:17"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</row>
    <row r="1343" spans="2:17"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</row>
    <row r="1344" spans="2:17"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</row>
    <row r="1345" spans="2:17"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</row>
    <row r="1346" spans="2:17"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</row>
    <row r="1347" spans="2:17"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</row>
    <row r="1348" spans="2:17"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</row>
    <row r="1349" spans="2:17"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</row>
    <row r="1350" spans="2:17"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</row>
    <row r="1351" spans="2:17"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</row>
    <row r="1352" spans="2:17"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</row>
    <row r="1353" spans="2:17"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</row>
    <row r="1354" spans="2:17"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</row>
    <row r="1355" spans="2:17"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</row>
    <row r="1356" spans="2:17"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</row>
    <row r="1357" spans="2:17"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</row>
    <row r="1358" spans="2:17"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</row>
    <row r="1359" spans="2:17"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</row>
    <row r="1360" spans="2:17"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</row>
    <row r="1361" spans="2:17"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</row>
    <row r="1362" spans="2:17"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</row>
    <row r="1363" spans="2:17"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</row>
    <row r="1364" spans="2:17"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</row>
    <row r="1365" spans="2:17"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</row>
    <row r="1366" spans="2:17"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</row>
    <row r="1367" spans="2:17"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</row>
    <row r="1368" spans="2:17"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</row>
    <row r="1369" spans="2:17"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</row>
    <row r="1370" spans="2:17"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</row>
    <row r="1371" spans="2:17"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</row>
    <row r="1372" spans="2:17"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</row>
    <row r="1373" spans="2:17"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</row>
    <row r="1374" spans="2:17"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</row>
    <row r="1375" spans="2:17"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</row>
    <row r="1376" spans="2:17"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</row>
    <row r="1377" spans="2:17"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</row>
    <row r="1378" spans="2:17"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</row>
    <row r="1379" spans="2:17"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</row>
    <row r="1380" spans="2:17"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</row>
    <row r="1381" spans="2:17"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</row>
    <row r="1382" spans="2:17"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</row>
    <row r="1383" spans="2:17"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</row>
    <row r="1384" spans="2:17"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</row>
    <row r="1385" spans="2:17"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</row>
    <row r="1386" spans="2:17"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</row>
    <row r="1387" spans="2:17"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</row>
    <row r="1388" spans="2:17"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</row>
    <row r="1389" spans="2:17"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</row>
    <row r="1390" spans="2:17"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</row>
    <row r="1391" spans="2:17"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</row>
    <row r="1392" spans="2:17"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</row>
    <row r="1393" spans="2:17"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</row>
    <row r="1394" spans="2:17"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</row>
    <row r="1395" spans="2:17"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</row>
    <row r="1396" spans="2:17"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</row>
    <row r="1397" spans="2:17"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</row>
    <row r="1398" spans="2:17"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</row>
    <row r="1399" spans="2:17"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</row>
    <row r="1400" spans="2:17"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</row>
    <row r="1401" spans="2:17"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</row>
    <row r="1402" spans="2:17"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</row>
    <row r="1403" spans="2:17"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</row>
    <row r="1404" spans="2:17"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</row>
    <row r="1405" spans="2:17"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</row>
    <row r="1406" spans="2:17"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</row>
    <row r="1407" spans="2:17"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</row>
    <row r="1408" spans="2:17"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</row>
    <row r="1409" spans="2:17"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</row>
    <row r="1410" spans="2:17"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</row>
    <row r="1411" spans="2:17"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</row>
    <row r="1412" spans="2:17"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</row>
    <row r="1413" spans="2:17"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</row>
    <row r="1414" spans="2:17"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</row>
    <row r="1415" spans="2:17"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</row>
    <row r="1416" spans="2:17"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</row>
    <row r="1417" spans="2:17"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</row>
    <row r="1418" spans="2:17"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</row>
    <row r="1419" spans="2:17"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</row>
    <row r="1420" spans="2:17"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</row>
    <row r="1421" spans="2:17"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</row>
    <row r="1422" spans="2:17"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</row>
    <row r="1423" spans="2:17"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</row>
    <row r="1424" spans="2:17"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</row>
    <row r="1425" spans="2:17"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</row>
    <row r="1426" spans="2:17"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</row>
    <row r="1427" spans="2:17"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</row>
    <row r="1428" spans="2:17"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</row>
    <row r="1429" spans="2:17"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</row>
    <row r="1430" spans="2:17"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</row>
    <row r="1431" spans="2:17"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</row>
    <row r="1432" spans="2:17"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</row>
    <row r="1433" spans="2:17"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</row>
    <row r="1434" spans="2:17"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</row>
    <row r="1435" spans="2:17"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</row>
    <row r="1436" spans="2:17"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</row>
    <row r="1437" spans="2:17"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</row>
    <row r="1438" spans="2:17"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</row>
    <row r="1439" spans="2:17"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</row>
    <row r="1440" spans="2:17"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</row>
    <row r="1441" spans="2:17"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</row>
    <row r="1442" spans="2:17"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</row>
    <row r="1443" spans="2:17"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</row>
    <row r="1444" spans="2:17"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</row>
    <row r="1445" spans="2:17"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</row>
    <row r="1446" spans="2:17"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</row>
    <row r="1447" spans="2:17"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</row>
    <row r="1448" spans="2:17"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</row>
    <row r="1449" spans="2:17"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</row>
    <row r="1450" spans="2:17"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</row>
    <row r="1451" spans="2:17"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</row>
    <row r="1452" spans="2:17"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</row>
    <row r="1453" spans="2:17"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</row>
    <row r="1454" spans="2:17"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</row>
    <row r="1455" spans="2:17"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</row>
    <row r="1456" spans="2:17"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</row>
    <row r="1457" spans="2:17"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</row>
    <row r="1458" spans="2:17"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</row>
    <row r="1459" spans="2:17"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</row>
    <row r="1460" spans="2:17"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</row>
    <row r="1461" spans="2:17"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</row>
    <row r="1462" spans="2:17"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</row>
    <row r="1463" spans="2:17"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</row>
    <row r="1464" spans="2:17"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</row>
    <row r="1465" spans="2:17"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</row>
    <row r="1466" spans="2:17"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</row>
    <row r="1467" spans="2:17"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</row>
    <row r="1468" spans="2:17"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</row>
    <row r="1469" spans="2:17"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</row>
    <row r="1470" spans="2:17"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</row>
    <row r="1471" spans="2:17"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</row>
    <row r="1472" spans="2:17"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</row>
    <row r="1473" spans="2:17"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</row>
    <row r="1474" spans="2:17"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</row>
    <row r="1475" spans="2:17"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</row>
    <row r="1476" spans="2:17"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</row>
    <row r="1477" spans="2:17"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</row>
    <row r="1478" spans="2:17"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</row>
    <row r="1479" spans="2:17"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</row>
    <row r="1480" spans="2:17"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</row>
    <row r="1481" spans="2:17"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</row>
    <row r="1482" spans="2:17"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</row>
    <row r="1483" spans="2:17"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</row>
    <row r="1484" spans="2:17"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</row>
    <row r="1485" spans="2:17"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</row>
    <row r="1486" spans="2:17"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</row>
    <row r="1487" spans="2:17"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</row>
    <row r="1488" spans="2:17"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</row>
    <row r="1489" spans="2:17"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</row>
    <row r="1490" spans="2:17"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</row>
    <row r="1491" spans="2:17"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</row>
    <row r="1492" spans="2:17"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</row>
    <row r="1493" spans="2:17"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</row>
    <row r="1494" spans="2:17"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</row>
    <row r="1495" spans="2:17"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</row>
    <row r="1496" spans="2:17"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</row>
    <row r="1497" spans="2:17"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</row>
    <row r="1498" spans="2:17"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</row>
    <row r="1499" spans="2:17"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</row>
    <row r="1500" spans="2:17"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</row>
    <row r="1501" spans="2:17"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</row>
    <row r="1502" spans="2:17"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</row>
    <row r="1503" spans="2:17"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</row>
    <row r="1504" spans="2:17"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</row>
    <row r="1505" spans="2:17"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</row>
    <row r="1506" spans="2:17"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</row>
    <row r="1507" spans="2:17"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</row>
    <row r="1508" spans="2:17"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</row>
    <row r="1509" spans="2:17"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</row>
    <row r="1510" spans="2:17"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</row>
    <row r="1511" spans="2:17"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</row>
    <row r="1512" spans="2:17"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</row>
    <row r="1513" spans="2:17"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</row>
    <row r="1514" spans="2:17"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</row>
    <row r="1515" spans="2:17"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</row>
    <row r="1516" spans="2:17"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</row>
    <row r="1517" spans="2:17"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</row>
    <row r="1518" spans="2:17"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</row>
    <row r="1519" spans="2:17"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</row>
    <row r="1520" spans="2:17"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</row>
    <row r="1521" spans="2:17"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</row>
    <row r="1522" spans="2:17"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</row>
    <row r="1523" spans="2:17"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</row>
    <row r="1524" spans="2:17"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</row>
    <row r="1525" spans="2:17"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</row>
    <row r="1526" spans="2:17"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</row>
    <row r="1527" spans="2:17"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</row>
    <row r="1528" spans="2:17"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</row>
    <row r="1529" spans="2:17"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</row>
    <row r="1530" spans="2:17"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</row>
    <row r="1531" spans="2:17"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</row>
    <row r="1532" spans="2:17"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</row>
    <row r="1533" spans="2:17"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</row>
    <row r="1534" spans="2:17"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</row>
    <row r="1535" spans="2:17"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</row>
    <row r="1536" spans="2:17"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</row>
    <row r="1537" spans="2:17"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</row>
    <row r="1538" spans="2:17"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</row>
    <row r="1539" spans="2:17"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</row>
    <row r="1540" spans="2:17"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</row>
    <row r="1541" spans="2:17"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</row>
    <row r="1542" spans="2:17"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</row>
    <row r="1543" spans="2:17"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</row>
    <row r="1544" spans="2:17"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</row>
    <row r="1545" spans="2:17"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</row>
    <row r="1546" spans="2:17"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</row>
    <row r="1547" spans="2:17"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</row>
    <row r="1548" spans="2:17"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</row>
    <row r="1549" spans="2:17"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</row>
    <row r="1550" spans="2:17"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</row>
    <row r="1551" spans="2:17"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</row>
    <row r="1552" spans="2:17"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</row>
    <row r="1553" spans="2:17"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</row>
    <row r="1554" spans="2:17"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</row>
    <row r="1555" spans="2:17"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</row>
    <row r="1556" spans="2:17"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</row>
    <row r="1557" spans="2:17"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</row>
    <row r="1558" spans="2:17"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</row>
    <row r="1559" spans="2:17"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</row>
    <row r="1560" spans="2:17"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</row>
    <row r="1561" spans="2:17"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</row>
    <row r="1562" spans="2:17"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</row>
    <row r="1563" spans="2:17"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</row>
    <row r="1564" spans="2:17"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</row>
    <row r="1565" spans="2:17"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</row>
    <row r="1566" spans="2:17"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</row>
    <row r="1567" spans="2:17"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</row>
    <row r="1568" spans="2:17"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</row>
    <row r="1569" spans="2:17"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</row>
    <row r="1570" spans="2:17"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</row>
    <row r="1571" spans="2:17"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</row>
    <row r="1572" spans="2:17"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</row>
    <row r="1573" spans="2:17"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</row>
    <row r="1574" spans="2:17"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</row>
    <row r="1575" spans="2:17"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</row>
    <row r="1576" spans="2:17"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</row>
    <row r="1577" spans="2:17"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</row>
    <row r="1578" spans="2:17"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</row>
    <row r="1579" spans="2:17"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</row>
    <row r="1580" spans="2:17"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</row>
    <row r="1581" spans="2:17"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</row>
    <row r="1582" spans="2:17"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</row>
    <row r="1583" spans="2:17"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</row>
    <row r="1584" spans="2:17"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</row>
    <row r="1585" spans="2:17"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</row>
    <row r="1586" spans="2:17"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</row>
    <row r="1587" spans="2:17"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</row>
    <row r="1588" spans="2:17"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</row>
    <row r="1589" spans="2:17"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</row>
    <row r="1590" spans="2:17"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</row>
    <row r="1591" spans="2:17"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</row>
    <row r="1592" spans="2:17"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</row>
    <row r="1593" spans="2:17"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</row>
    <row r="1594" spans="2:17"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</row>
    <row r="1595" spans="2:17"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</row>
    <row r="1596" spans="2:17"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</row>
    <row r="1597" spans="2:17"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</row>
    <row r="1598" spans="2:17"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</row>
    <row r="1599" spans="2:17"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</row>
    <row r="1600" spans="2:17"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</row>
    <row r="1601" spans="2:17"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</row>
    <row r="1602" spans="2:17"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</row>
    <row r="1603" spans="2:17"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</row>
    <row r="1604" spans="2:17"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</row>
    <row r="1605" spans="2:17"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</row>
    <row r="1606" spans="2:17"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</row>
    <row r="1607" spans="2:17"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</row>
    <row r="1608" spans="2:17"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</row>
    <row r="1609" spans="2:17"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</row>
    <row r="1610" spans="2:17"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</row>
    <row r="1611" spans="2:17"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</row>
    <row r="1612" spans="2:17"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</row>
    <row r="1613" spans="2:17"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</row>
    <row r="1614" spans="2:17"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</row>
    <row r="1615" spans="2:17"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</row>
    <row r="1616" spans="2:17"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</row>
    <row r="1617" spans="2:17"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</row>
    <row r="1618" spans="2:17"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</row>
    <row r="1619" spans="2:17"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</row>
    <row r="1620" spans="2:17"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</row>
    <row r="1621" spans="2:17"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</row>
    <row r="1622" spans="2:17"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</row>
    <row r="1623" spans="2:17"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</row>
    <row r="1624" spans="2:17"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</row>
    <row r="1625" spans="2:17"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</row>
    <row r="1626" spans="2:17"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</row>
    <row r="1627" spans="2:17"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</row>
    <row r="1628" spans="2:17"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</row>
    <row r="1629" spans="2:17"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</row>
    <row r="1630" spans="2:17"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</row>
    <row r="1631" spans="2:17"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</row>
    <row r="1632" spans="2:17"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</row>
    <row r="1633" spans="2:17"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</row>
    <row r="1634" spans="2:17"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</row>
    <row r="1635" spans="2:17"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</row>
    <row r="1636" spans="2:17"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</row>
    <row r="1637" spans="2:17"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</row>
    <row r="1638" spans="2:17"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</row>
    <row r="1639" spans="2:17"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</row>
    <row r="1640" spans="2:17"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</row>
    <row r="1641" spans="2:17"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</row>
    <row r="1642" spans="2:17"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</row>
    <row r="1643" spans="2:17"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</row>
    <row r="1644" spans="2:17"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</row>
    <row r="1645" spans="2:17"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</row>
    <row r="1646" spans="2:17"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</row>
    <row r="1647" spans="2:17"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</row>
    <row r="1648" spans="2:17"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</row>
    <row r="1649" spans="2:17"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</row>
    <row r="1650" spans="2:17"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</row>
    <row r="1651" spans="2:17"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</row>
    <row r="1652" spans="2:17"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</row>
    <row r="1653" spans="2:17"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</row>
    <row r="1654" spans="2:17"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</row>
    <row r="1655" spans="2:17"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</row>
    <row r="1656" spans="2:17"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</row>
    <row r="1657" spans="2:17"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</row>
    <row r="1658" spans="2:17"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</row>
    <row r="1659" spans="2:17"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</row>
    <row r="1660" spans="2:17"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</row>
    <row r="1661" spans="2:17"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</row>
    <row r="1662" spans="2:17"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</row>
    <row r="1663" spans="2:17"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</row>
    <row r="1664" spans="2:17"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</row>
    <row r="1665" spans="2:17"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</row>
    <row r="1666" spans="2:17"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</row>
    <row r="1667" spans="2:17"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</row>
    <row r="1668" spans="2:17"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</row>
    <row r="1669" spans="2:17"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</row>
    <row r="1670" spans="2:17"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</row>
    <row r="1671" spans="2:17"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</row>
    <row r="1672" spans="2:17"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</row>
    <row r="1673" spans="2:17"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</row>
    <row r="1674" spans="2:17"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</row>
    <row r="1675" spans="2:17"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</row>
    <row r="1676" spans="2:17"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</row>
    <row r="1677" spans="2:17"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</row>
    <row r="1678" spans="2:17"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</row>
    <row r="1679" spans="2:17"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</row>
    <row r="1680" spans="2:17"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</row>
    <row r="1681" spans="2:17"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</row>
    <row r="1682" spans="2:17"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</row>
    <row r="1683" spans="2:17"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</row>
    <row r="1684" spans="2:17"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</row>
    <row r="1685" spans="2:17"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</row>
    <row r="1686" spans="2:17"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</row>
    <row r="1687" spans="2:17"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</row>
    <row r="1688" spans="2:17"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</row>
    <row r="1689" spans="2:17"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</row>
    <row r="1690" spans="2:17"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</row>
    <row r="1691" spans="2:17"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</row>
    <row r="1692" spans="2:17"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</row>
    <row r="1693" spans="2:17"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</row>
    <row r="1694" spans="2:17"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</row>
    <row r="1695" spans="2:17"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</row>
    <row r="1696" spans="2:17"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</row>
    <row r="1697" spans="2:17"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</row>
    <row r="1698" spans="2:17"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</row>
    <row r="1699" spans="2:17"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</row>
    <row r="1700" spans="2:17"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</row>
    <row r="1701" spans="2:17"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</row>
    <row r="1702" spans="2:17"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</row>
    <row r="1703" spans="2:17"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</row>
    <row r="1704" spans="2:17"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</row>
    <row r="1705" spans="2:17"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</row>
    <row r="1706" spans="2:17"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</row>
    <row r="1707" spans="2:17"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</row>
    <row r="1708" spans="2:17"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</row>
    <row r="1709" spans="2:17"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</row>
    <row r="1710" spans="2:17"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</row>
    <row r="1711" spans="2:17"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</row>
    <row r="1712" spans="2:17"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</row>
    <row r="1713" spans="2:17"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</row>
    <row r="1714" spans="2:17"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</row>
    <row r="1715" spans="2:17"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</row>
    <row r="1716" spans="2:17"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</row>
    <row r="1717" spans="2:17"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</row>
    <row r="1718" spans="2:17"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</row>
    <row r="1719" spans="2:17"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</row>
    <row r="1720" spans="2:17"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</row>
    <row r="1721" spans="2:17"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</row>
    <row r="1722" spans="2:17"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</row>
    <row r="1723" spans="2:17"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</row>
    <row r="1724" spans="2:17"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</row>
    <row r="1725" spans="2:17"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</row>
    <row r="1726" spans="2:17"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</row>
    <row r="1727" spans="2:17"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</row>
    <row r="1728" spans="2:17"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</row>
    <row r="1729" spans="2:17"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</row>
    <row r="1730" spans="2:17"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</row>
    <row r="1731" spans="2:17"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</row>
    <row r="1732" spans="2:17"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</row>
    <row r="1733" spans="2:17"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</row>
    <row r="1734" spans="2:17"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</row>
    <row r="1735" spans="2:17"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</row>
    <row r="1736" spans="2:17"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</row>
    <row r="1737" spans="2:17"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</row>
    <row r="1738" spans="2:17"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</row>
    <row r="1739" spans="2:17"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</row>
    <row r="1740" spans="2:17"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</row>
    <row r="1741" spans="2:17"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</row>
    <row r="1742" spans="2:17"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</row>
    <row r="1743" spans="2:17"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</row>
    <row r="1744" spans="2:17"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</row>
    <row r="1745" spans="2:17"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</row>
    <row r="1746" spans="2:17"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</row>
    <row r="1747" spans="2:17"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</row>
    <row r="1748" spans="2:17"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</row>
    <row r="1749" spans="2:17"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</row>
    <row r="1750" spans="2:17"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</row>
    <row r="1751" spans="2:17"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</row>
    <row r="1752" spans="2:17"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</row>
    <row r="1753" spans="2:17"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</row>
    <row r="1754" spans="2:17"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</row>
    <row r="1755" spans="2:17"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</row>
    <row r="1756" spans="2:17"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</row>
    <row r="1757" spans="2:17"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</row>
    <row r="1758" spans="2:17"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</row>
    <row r="1759" spans="2:17"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</row>
    <row r="1760" spans="2:17"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</row>
    <row r="1761" spans="2:17"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</row>
    <row r="1762" spans="2:17"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</row>
    <row r="1763" spans="2:17"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</row>
    <row r="1764" spans="2:17"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</row>
    <row r="1765" spans="2:17"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</row>
    <row r="1766" spans="2:17"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</row>
    <row r="1767" spans="2:17"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</row>
    <row r="1768" spans="2:17"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</row>
    <row r="1769" spans="2:17"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</row>
    <row r="1770" spans="2:17"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</row>
    <row r="1771" spans="2:17"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</row>
    <row r="1772" spans="2:17"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</row>
    <row r="1773" spans="2:17"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</row>
    <row r="1774" spans="2:17"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</row>
    <row r="1775" spans="2:17"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</row>
    <row r="1776" spans="2:17"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</row>
    <row r="1777" spans="2:17"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</row>
    <row r="1778" spans="2:17"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</row>
    <row r="1779" spans="2:17"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</row>
    <row r="1780" spans="2:17"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</row>
    <row r="1781" spans="2:17"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</row>
    <row r="1782" spans="2:17"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</row>
    <row r="1783" spans="2:17"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</row>
    <row r="1784" spans="2:17"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</row>
    <row r="1785" spans="2:17"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</row>
    <row r="1786" spans="2:17"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</row>
    <row r="1787" spans="2:17"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</row>
    <row r="1788" spans="2:17"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</row>
    <row r="1789" spans="2:17"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</row>
    <row r="1790" spans="2:17"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</row>
    <row r="1791" spans="2:17"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</row>
    <row r="1792" spans="2:17"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</row>
    <row r="1793" spans="2:17"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</row>
    <row r="1794" spans="2:17"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</row>
    <row r="1795" spans="2:17"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</row>
    <row r="1796" spans="2:17"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</row>
    <row r="1797" spans="2:17"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</row>
    <row r="1798" spans="2:17"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</row>
    <row r="1799" spans="2:17"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</row>
    <row r="1800" spans="2:17"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</row>
    <row r="1801" spans="2:17"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</row>
    <row r="1802" spans="2:17"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</row>
    <row r="1803" spans="2:17"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</row>
    <row r="1804" spans="2:17"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</row>
    <row r="1805" spans="2:17"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</row>
    <row r="1806" spans="2:17"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</row>
    <row r="1807" spans="2:17"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</row>
    <row r="1808" spans="2:17"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</row>
    <row r="1809" spans="2:17"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</row>
    <row r="1810" spans="2:17"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</row>
    <row r="1811" spans="2:17"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</row>
    <row r="1812" spans="2:17"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</row>
    <row r="1813" spans="2:17"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</row>
    <row r="1814" spans="2:17"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</row>
    <row r="1815" spans="2:17"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</row>
    <row r="1816" spans="2:17"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</row>
    <row r="1817" spans="2:17"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</row>
    <row r="1818" spans="2:17"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</row>
    <row r="1819" spans="2:17"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</row>
    <row r="1820" spans="2:17"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</row>
    <row r="1821" spans="2:17"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</row>
    <row r="1822" spans="2:17"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</row>
    <row r="1823" spans="2:17"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</row>
    <row r="1824" spans="2:17"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</row>
    <row r="1825" spans="2:17"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</row>
    <row r="1826" spans="2:17"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</row>
    <row r="1827" spans="2:17"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</row>
    <row r="1828" spans="2:17"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</row>
    <row r="1829" spans="2:17"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</row>
    <row r="1830" spans="2:17"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</row>
    <row r="1831" spans="2:17"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</row>
    <row r="1832" spans="2:17"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</row>
    <row r="1833" spans="2:17"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</row>
    <row r="1834" spans="2:17"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</row>
    <row r="1835" spans="2:17"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</row>
    <row r="1836" spans="2:17"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</row>
    <row r="1837" spans="2:17"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</row>
    <row r="1838" spans="2:17"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</row>
    <row r="1839" spans="2:17"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</row>
    <row r="1840" spans="2:17"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</row>
    <row r="1841" spans="2:17"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</row>
    <row r="1842" spans="2:17"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</row>
    <row r="1843" spans="2:17"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</row>
    <row r="1844" spans="2:17"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</row>
    <row r="1845" spans="2:17"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</row>
    <row r="1846" spans="2:17"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</row>
    <row r="1847" spans="2:17"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</row>
    <row r="1848" spans="2:17"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</row>
    <row r="1849" spans="2:17"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</row>
    <row r="1850" spans="2:17"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</row>
    <row r="1851" spans="2:17"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</row>
    <row r="1852" spans="2:17"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</row>
    <row r="1853" spans="2:17"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</row>
    <row r="1854" spans="2:17"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</row>
    <row r="1855" spans="2:17"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</row>
    <row r="1856" spans="2:17"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</row>
    <row r="1857" spans="2:17"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</row>
    <row r="1858" spans="2:17"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</row>
    <row r="1859" spans="2:17"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</row>
    <row r="1860" spans="2:17"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</row>
    <row r="1861" spans="2:17"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</row>
    <row r="1862" spans="2:17"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</row>
    <row r="1863" spans="2:17"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</row>
    <row r="1864" spans="2:17"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</row>
    <row r="1865" spans="2:17"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</row>
    <row r="1866" spans="2:17"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</row>
    <row r="1867" spans="2:17"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</row>
    <row r="1868" spans="2:17"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</row>
    <row r="1869" spans="2:17"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</row>
    <row r="1870" spans="2:17"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</row>
    <row r="1871" spans="2:17"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</row>
    <row r="1872" spans="2:17"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</row>
    <row r="1873" spans="2:17"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</row>
    <row r="1874" spans="2:17"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</row>
    <row r="1875" spans="2:17"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</row>
    <row r="1876" spans="2:17"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</row>
    <row r="1877" spans="2:17"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</row>
    <row r="1878" spans="2:17"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</row>
    <row r="1879" spans="2:17"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</row>
    <row r="1880" spans="2:17"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</row>
    <row r="1881" spans="2:17"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</row>
    <row r="1882" spans="2:17"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</row>
    <row r="1883" spans="2:17"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</row>
    <row r="1884" spans="2:17"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</row>
    <row r="1885" spans="2:17"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</row>
    <row r="1886" spans="2:17"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</row>
    <row r="1887" spans="2:17"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</row>
    <row r="1888" spans="2:17"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</row>
    <row r="1889" spans="2:17"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</row>
    <row r="1890" spans="2:17"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</row>
    <row r="1891" spans="2:17"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</row>
    <row r="1892" spans="2:17"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</row>
    <row r="1893" spans="2:17"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</row>
    <row r="1894" spans="2:17"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</row>
    <row r="1895" spans="2:17"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</row>
    <row r="1896" spans="2:17"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</row>
    <row r="1897" spans="2:17"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</row>
    <row r="1898" spans="2:17"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</row>
    <row r="1899" spans="2:17"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</row>
    <row r="1900" spans="2:17"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</row>
    <row r="1901" spans="2:17"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</row>
    <row r="1902" spans="2:17"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</row>
    <row r="1903" spans="2:17"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</row>
    <row r="1904" spans="2:17"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</row>
    <row r="1905" spans="2:17"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</row>
    <row r="1906" spans="2:17"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</row>
    <row r="1907" spans="2:17"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</row>
    <row r="1908" spans="2:17"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</row>
    <row r="1909" spans="2:17"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</row>
    <row r="1910" spans="2:17"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</row>
    <row r="1911" spans="2:17"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</row>
    <row r="1912" spans="2:17"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</row>
    <row r="1913" spans="2:17"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</row>
    <row r="1914" spans="2:17"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</row>
    <row r="1915" spans="2:17"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</row>
    <row r="1916" spans="2:17"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</row>
    <row r="1917" spans="2:17"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</row>
    <row r="1918" spans="2:17"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</row>
    <row r="1919" spans="2:17"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</row>
    <row r="1920" spans="2:17"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</row>
    <row r="1921" spans="2:17"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</row>
    <row r="1922" spans="2:17"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</row>
    <row r="1923" spans="2:17"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</row>
    <row r="1924" spans="2:17"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</row>
    <row r="1925" spans="2:17"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</row>
    <row r="1926" spans="2:17"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</row>
    <row r="1927" spans="2:17"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</row>
    <row r="1928" spans="2:17"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</row>
    <row r="1929" spans="2:17"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</row>
    <row r="1930" spans="2:17"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</row>
    <row r="1931" spans="2:17"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</row>
    <row r="1932" spans="2:17"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</row>
    <row r="1933" spans="2:17"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</row>
    <row r="1934" spans="2:17"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</row>
    <row r="1935" spans="2:17"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</row>
    <row r="1936" spans="2:17"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</row>
    <row r="1937" spans="2:17"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</row>
    <row r="1938" spans="2:17"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</row>
    <row r="1939" spans="2:17"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</row>
    <row r="1940" spans="2:17"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</row>
    <row r="1941" spans="2:17"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</row>
    <row r="1942" spans="2:17"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</row>
    <row r="1943" spans="2:17"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</row>
    <row r="1944" spans="2:17"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</row>
    <row r="1945" spans="2:17"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</row>
    <row r="1946" spans="2:17"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</row>
    <row r="1947" spans="2:17"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</row>
    <row r="1948" spans="2:17"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</row>
    <row r="1949" spans="2:17"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</row>
    <row r="1950" spans="2:17"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</row>
    <row r="1951" spans="2:17"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</row>
    <row r="1952" spans="2:17"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</row>
    <row r="1953" spans="2:17"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</row>
    <row r="1954" spans="2:17"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</row>
    <row r="1955" spans="2:17"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</row>
    <row r="1956" spans="2:17"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</row>
    <row r="1957" spans="2:17"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</row>
    <row r="1958" spans="2:17"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</row>
    <row r="1959" spans="2:17"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</row>
    <row r="1960" spans="2:17"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</row>
    <row r="1961" spans="2:17"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</row>
    <row r="1962" spans="2:17"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</row>
    <row r="1963" spans="2:17"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</row>
    <row r="1964" spans="2:17"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</row>
    <row r="1965" spans="2:17"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</row>
    <row r="1966" spans="2:17"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</row>
    <row r="1967" spans="2:17"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</row>
    <row r="1968" spans="2:17"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</row>
    <row r="1969" spans="2:17"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</row>
    <row r="1970" spans="2:17"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</row>
    <row r="1971" spans="2:17"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</row>
    <row r="1972" spans="2:17"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</row>
    <row r="1973" spans="2:17"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</row>
    <row r="1974" spans="2:17"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</row>
    <row r="1975" spans="2:17"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</row>
    <row r="1976" spans="2:17"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</row>
    <row r="1977" spans="2:17"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</row>
    <row r="1978" spans="2:17"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</row>
    <row r="1979" spans="2:17"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</row>
    <row r="1980" spans="2:17"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</row>
    <row r="1981" spans="2:17"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</row>
    <row r="1982" spans="2:17"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</row>
    <row r="1983" spans="2:17"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</row>
    <row r="1984" spans="2:17"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</row>
    <row r="1985" spans="2:17"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</row>
    <row r="1986" spans="2:17"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</row>
    <row r="1987" spans="2:17"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</row>
    <row r="1988" spans="2:17"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</row>
    <row r="1989" spans="2:17"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</row>
    <row r="1990" spans="2:17"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</row>
    <row r="1991" spans="2:17"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</row>
    <row r="1992" spans="2:17"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</row>
    <row r="1993" spans="2:17"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</row>
    <row r="1994" spans="2:17"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</row>
    <row r="1995" spans="2:17"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</row>
    <row r="1996" spans="2:17"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</row>
    <row r="1997" spans="2:17"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</row>
    <row r="1998" spans="2:17"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</row>
    <row r="1999" spans="2:17"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</row>
    <row r="2000" spans="2:17"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</row>
    <row r="2001" spans="2:17"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</row>
    <row r="2002" spans="2:17"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</row>
    <row r="2003" spans="2:17"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</row>
    <row r="2004" spans="2:17"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</row>
    <row r="2005" spans="2:17"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</row>
    <row r="2006" spans="2:17"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</row>
    <row r="2007" spans="2:17"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</row>
    <row r="2008" spans="2:17"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</row>
    <row r="2009" spans="2:17"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</row>
    <row r="2010" spans="2:17"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</row>
    <row r="2011" spans="2:17"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</row>
    <row r="2012" spans="2:17"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</row>
    <row r="2013" spans="2:17"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</row>
    <row r="2014" spans="2:17"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</row>
    <row r="2015" spans="2:17"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</row>
    <row r="2016" spans="2:17"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</row>
    <row r="2017" spans="2:17"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</row>
    <row r="2018" spans="2:17"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</row>
    <row r="2019" spans="2:17"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</row>
    <row r="2020" spans="2:17"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</row>
    <row r="2021" spans="2:17"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</row>
    <row r="2022" spans="2:17"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</row>
    <row r="2023" spans="2:17"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</row>
    <row r="2024" spans="2:17"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</row>
    <row r="2025" spans="2:17"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</row>
    <row r="2026" spans="2:17"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</row>
    <row r="2027" spans="2:17"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</row>
    <row r="2028" spans="2:17"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</row>
    <row r="2029" spans="2:17"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</row>
    <row r="2030" spans="2:17"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</row>
    <row r="2031" spans="2:17"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</row>
    <row r="2032" spans="2:17"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</row>
    <row r="2033" spans="2:17"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</row>
    <row r="2034" spans="2:17"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</row>
    <row r="2035" spans="2:17"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</row>
    <row r="2036" spans="2:17"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</row>
    <row r="2037" spans="2:17"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</row>
  </sheetData>
  <mergeCells count="13">
    <mergeCell ref="A1:P1"/>
    <mergeCell ref="B6:C7"/>
    <mergeCell ref="C17:D19"/>
    <mergeCell ref="C20:D20"/>
    <mergeCell ref="C21:D21"/>
    <mergeCell ref="B10:P10"/>
    <mergeCell ref="E20:E21"/>
    <mergeCell ref="F3:G3"/>
    <mergeCell ref="F4:G4"/>
    <mergeCell ref="D12:F12"/>
    <mergeCell ref="D13:E14"/>
    <mergeCell ref="D15:F15"/>
    <mergeCell ref="C12:C15"/>
  </mergeCells>
  <phoneticPr fontId="1" type="noConversion"/>
  <pageMargins left="0.39370078740157483" right="0" top="0.19685039370078741" bottom="0.19685039370078741" header="0.51181102362204722" footer="0.51181102362204722"/>
  <pageSetup paperSize="9" scale="88" orientation="landscape" r:id="rId1"/>
  <headerFooter alignWithMargins="0"/>
  <ignoredErrors>
    <ignoredError sqref="F3:F4 G13:G14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83"/>
  <sheetViews>
    <sheetView showGridLines="0" zoomScale="85" zoomScaleNormal="85" workbookViewId="0">
      <selection activeCell="B2" sqref="B2"/>
    </sheetView>
  </sheetViews>
  <sheetFormatPr defaultRowHeight="13.5"/>
  <cols>
    <col min="1" max="1" width="1" style="92" customWidth="1"/>
    <col min="2" max="2" width="1.5546875" style="92" customWidth="1"/>
    <col min="3" max="8" width="8.77734375" style="92" customWidth="1"/>
    <col min="9" max="9" width="9.6640625" style="92" customWidth="1"/>
    <col min="10" max="21" width="8.77734375" style="92" customWidth="1"/>
    <col min="22" max="22" width="1.88671875" style="92" customWidth="1"/>
    <col min="23" max="256" width="8.88671875" style="92"/>
    <col min="257" max="257" width="2.88671875" style="92" customWidth="1"/>
    <col min="258" max="258" width="1.5546875" style="92" customWidth="1"/>
    <col min="259" max="275" width="7.77734375" style="92" customWidth="1"/>
    <col min="276" max="276" width="2" style="92" customWidth="1"/>
    <col min="277" max="278" width="7.77734375" style="92" customWidth="1"/>
    <col min="279" max="512" width="8.88671875" style="92"/>
    <col min="513" max="513" width="2.88671875" style="92" customWidth="1"/>
    <col min="514" max="514" width="1.5546875" style="92" customWidth="1"/>
    <col min="515" max="531" width="7.77734375" style="92" customWidth="1"/>
    <col min="532" max="532" width="2" style="92" customWidth="1"/>
    <col min="533" max="534" width="7.77734375" style="92" customWidth="1"/>
    <col min="535" max="768" width="8.88671875" style="92"/>
    <col min="769" max="769" width="2.88671875" style="92" customWidth="1"/>
    <col min="770" max="770" width="1.5546875" style="92" customWidth="1"/>
    <col min="771" max="787" width="7.77734375" style="92" customWidth="1"/>
    <col min="788" max="788" width="2" style="92" customWidth="1"/>
    <col min="789" max="790" width="7.77734375" style="92" customWidth="1"/>
    <col min="791" max="1024" width="8.88671875" style="92"/>
    <col min="1025" max="1025" width="2.88671875" style="92" customWidth="1"/>
    <col min="1026" max="1026" width="1.5546875" style="92" customWidth="1"/>
    <col min="1027" max="1043" width="7.77734375" style="92" customWidth="1"/>
    <col min="1044" max="1044" width="2" style="92" customWidth="1"/>
    <col min="1045" max="1046" width="7.77734375" style="92" customWidth="1"/>
    <col min="1047" max="1280" width="8.88671875" style="92"/>
    <col min="1281" max="1281" width="2.88671875" style="92" customWidth="1"/>
    <col min="1282" max="1282" width="1.5546875" style="92" customWidth="1"/>
    <col min="1283" max="1299" width="7.77734375" style="92" customWidth="1"/>
    <col min="1300" max="1300" width="2" style="92" customWidth="1"/>
    <col min="1301" max="1302" width="7.77734375" style="92" customWidth="1"/>
    <col min="1303" max="1536" width="8.88671875" style="92"/>
    <col min="1537" max="1537" width="2.88671875" style="92" customWidth="1"/>
    <col min="1538" max="1538" width="1.5546875" style="92" customWidth="1"/>
    <col min="1539" max="1555" width="7.77734375" style="92" customWidth="1"/>
    <col min="1556" max="1556" width="2" style="92" customWidth="1"/>
    <col min="1557" max="1558" width="7.77734375" style="92" customWidth="1"/>
    <col min="1559" max="1792" width="8.88671875" style="92"/>
    <col min="1793" max="1793" width="2.88671875" style="92" customWidth="1"/>
    <col min="1794" max="1794" width="1.5546875" style="92" customWidth="1"/>
    <col min="1795" max="1811" width="7.77734375" style="92" customWidth="1"/>
    <col min="1812" max="1812" width="2" style="92" customWidth="1"/>
    <col min="1813" max="1814" width="7.77734375" style="92" customWidth="1"/>
    <col min="1815" max="2048" width="8.88671875" style="92"/>
    <col min="2049" max="2049" width="2.88671875" style="92" customWidth="1"/>
    <col min="2050" max="2050" width="1.5546875" style="92" customWidth="1"/>
    <col min="2051" max="2067" width="7.77734375" style="92" customWidth="1"/>
    <col min="2068" max="2068" width="2" style="92" customWidth="1"/>
    <col min="2069" max="2070" width="7.77734375" style="92" customWidth="1"/>
    <col min="2071" max="2304" width="8.88671875" style="92"/>
    <col min="2305" max="2305" width="2.88671875" style="92" customWidth="1"/>
    <col min="2306" max="2306" width="1.5546875" style="92" customWidth="1"/>
    <col min="2307" max="2323" width="7.77734375" style="92" customWidth="1"/>
    <col min="2324" max="2324" width="2" style="92" customWidth="1"/>
    <col min="2325" max="2326" width="7.77734375" style="92" customWidth="1"/>
    <col min="2327" max="2560" width="8.88671875" style="92"/>
    <col min="2561" max="2561" width="2.88671875" style="92" customWidth="1"/>
    <col min="2562" max="2562" width="1.5546875" style="92" customWidth="1"/>
    <col min="2563" max="2579" width="7.77734375" style="92" customWidth="1"/>
    <col min="2580" max="2580" width="2" style="92" customWidth="1"/>
    <col min="2581" max="2582" width="7.77734375" style="92" customWidth="1"/>
    <col min="2583" max="2816" width="8.88671875" style="92"/>
    <col min="2817" max="2817" width="2.88671875" style="92" customWidth="1"/>
    <col min="2818" max="2818" width="1.5546875" style="92" customWidth="1"/>
    <col min="2819" max="2835" width="7.77734375" style="92" customWidth="1"/>
    <col min="2836" max="2836" width="2" style="92" customWidth="1"/>
    <col min="2837" max="2838" width="7.77734375" style="92" customWidth="1"/>
    <col min="2839" max="3072" width="8.88671875" style="92"/>
    <col min="3073" max="3073" width="2.88671875" style="92" customWidth="1"/>
    <col min="3074" max="3074" width="1.5546875" style="92" customWidth="1"/>
    <col min="3075" max="3091" width="7.77734375" style="92" customWidth="1"/>
    <col min="3092" max="3092" width="2" style="92" customWidth="1"/>
    <col min="3093" max="3094" width="7.77734375" style="92" customWidth="1"/>
    <col min="3095" max="3328" width="8.88671875" style="92"/>
    <col min="3329" max="3329" width="2.88671875" style="92" customWidth="1"/>
    <col min="3330" max="3330" width="1.5546875" style="92" customWidth="1"/>
    <col min="3331" max="3347" width="7.77734375" style="92" customWidth="1"/>
    <col min="3348" max="3348" width="2" style="92" customWidth="1"/>
    <col min="3349" max="3350" width="7.77734375" style="92" customWidth="1"/>
    <col min="3351" max="3584" width="8.88671875" style="92"/>
    <col min="3585" max="3585" width="2.88671875" style="92" customWidth="1"/>
    <col min="3586" max="3586" width="1.5546875" style="92" customWidth="1"/>
    <col min="3587" max="3603" width="7.77734375" style="92" customWidth="1"/>
    <col min="3604" max="3604" width="2" style="92" customWidth="1"/>
    <col min="3605" max="3606" width="7.77734375" style="92" customWidth="1"/>
    <col min="3607" max="3840" width="8.88671875" style="92"/>
    <col min="3841" max="3841" width="2.88671875" style="92" customWidth="1"/>
    <col min="3842" max="3842" width="1.5546875" style="92" customWidth="1"/>
    <col min="3843" max="3859" width="7.77734375" style="92" customWidth="1"/>
    <col min="3860" max="3860" width="2" style="92" customWidth="1"/>
    <col min="3861" max="3862" width="7.77734375" style="92" customWidth="1"/>
    <col min="3863" max="4096" width="8.88671875" style="92"/>
    <col min="4097" max="4097" width="2.88671875" style="92" customWidth="1"/>
    <col min="4098" max="4098" width="1.5546875" style="92" customWidth="1"/>
    <col min="4099" max="4115" width="7.77734375" style="92" customWidth="1"/>
    <col min="4116" max="4116" width="2" style="92" customWidth="1"/>
    <col min="4117" max="4118" width="7.77734375" style="92" customWidth="1"/>
    <col min="4119" max="4352" width="8.88671875" style="92"/>
    <col min="4353" max="4353" width="2.88671875" style="92" customWidth="1"/>
    <col min="4354" max="4354" width="1.5546875" style="92" customWidth="1"/>
    <col min="4355" max="4371" width="7.77734375" style="92" customWidth="1"/>
    <col min="4372" max="4372" width="2" style="92" customWidth="1"/>
    <col min="4373" max="4374" width="7.77734375" style="92" customWidth="1"/>
    <col min="4375" max="4608" width="8.88671875" style="92"/>
    <col min="4609" max="4609" width="2.88671875" style="92" customWidth="1"/>
    <col min="4610" max="4610" width="1.5546875" style="92" customWidth="1"/>
    <col min="4611" max="4627" width="7.77734375" style="92" customWidth="1"/>
    <col min="4628" max="4628" width="2" style="92" customWidth="1"/>
    <col min="4629" max="4630" width="7.77734375" style="92" customWidth="1"/>
    <col min="4631" max="4864" width="8.88671875" style="92"/>
    <col min="4865" max="4865" width="2.88671875" style="92" customWidth="1"/>
    <col min="4866" max="4866" width="1.5546875" style="92" customWidth="1"/>
    <col min="4867" max="4883" width="7.77734375" style="92" customWidth="1"/>
    <col min="4884" max="4884" width="2" style="92" customWidth="1"/>
    <col min="4885" max="4886" width="7.77734375" style="92" customWidth="1"/>
    <col min="4887" max="5120" width="8.88671875" style="92"/>
    <col min="5121" max="5121" width="2.88671875" style="92" customWidth="1"/>
    <col min="5122" max="5122" width="1.5546875" style="92" customWidth="1"/>
    <col min="5123" max="5139" width="7.77734375" style="92" customWidth="1"/>
    <col min="5140" max="5140" width="2" style="92" customWidth="1"/>
    <col min="5141" max="5142" width="7.77734375" style="92" customWidth="1"/>
    <col min="5143" max="5376" width="8.88671875" style="92"/>
    <col min="5377" max="5377" width="2.88671875" style="92" customWidth="1"/>
    <col min="5378" max="5378" width="1.5546875" style="92" customWidth="1"/>
    <col min="5379" max="5395" width="7.77734375" style="92" customWidth="1"/>
    <col min="5396" max="5396" width="2" style="92" customWidth="1"/>
    <col min="5397" max="5398" width="7.77734375" style="92" customWidth="1"/>
    <col min="5399" max="5632" width="8.88671875" style="92"/>
    <col min="5633" max="5633" width="2.88671875" style="92" customWidth="1"/>
    <col min="5634" max="5634" width="1.5546875" style="92" customWidth="1"/>
    <col min="5635" max="5651" width="7.77734375" style="92" customWidth="1"/>
    <col min="5652" max="5652" width="2" style="92" customWidth="1"/>
    <col min="5653" max="5654" width="7.77734375" style="92" customWidth="1"/>
    <col min="5655" max="5888" width="8.88671875" style="92"/>
    <col min="5889" max="5889" width="2.88671875" style="92" customWidth="1"/>
    <col min="5890" max="5890" width="1.5546875" style="92" customWidth="1"/>
    <col min="5891" max="5907" width="7.77734375" style="92" customWidth="1"/>
    <col min="5908" max="5908" width="2" style="92" customWidth="1"/>
    <col min="5909" max="5910" width="7.77734375" style="92" customWidth="1"/>
    <col min="5911" max="6144" width="8.88671875" style="92"/>
    <col min="6145" max="6145" width="2.88671875" style="92" customWidth="1"/>
    <col min="6146" max="6146" width="1.5546875" style="92" customWidth="1"/>
    <col min="6147" max="6163" width="7.77734375" style="92" customWidth="1"/>
    <col min="6164" max="6164" width="2" style="92" customWidth="1"/>
    <col min="6165" max="6166" width="7.77734375" style="92" customWidth="1"/>
    <col min="6167" max="6400" width="8.88671875" style="92"/>
    <col min="6401" max="6401" width="2.88671875" style="92" customWidth="1"/>
    <col min="6402" max="6402" width="1.5546875" style="92" customWidth="1"/>
    <col min="6403" max="6419" width="7.77734375" style="92" customWidth="1"/>
    <col min="6420" max="6420" width="2" style="92" customWidth="1"/>
    <col min="6421" max="6422" width="7.77734375" style="92" customWidth="1"/>
    <col min="6423" max="6656" width="8.88671875" style="92"/>
    <col min="6657" max="6657" width="2.88671875" style="92" customWidth="1"/>
    <col min="6658" max="6658" width="1.5546875" style="92" customWidth="1"/>
    <col min="6659" max="6675" width="7.77734375" style="92" customWidth="1"/>
    <col min="6676" max="6676" width="2" style="92" customWidth="1"/>
    <col min="6677" max="6678" width="7.77734375" style="92" customWidth="1"/>
    <col min="6679" max="6912" width="8.88671875" style="92"/>
    <col min="6913" max="6913" width="2.88671875" style="92" customWidth="1"/>
    <col min="6914" max="6914" width="1.5546875" style="92" customWidth="1"/>
    <col min="6915" max="6931" width="7.77734375" style="92" customWidth="1"/>
    <col min="6932" max="6932" width="2" style="92" customWidth="1"/>
    <col min="6933" max="6934" width="7.77734375" style="92" customWidth="1"/>
    <col min="6935" max="7168" width="8.88671875" style="92"/>
    <col min="7169" max="7169" width="2.88671875" style="92" customWidth="1"/>
    <col min="7170" max="7170" width="1.5546875" style="92" customWidth="1"/>
    <col min="7171" max="7187" width="7.77734375" style="92" customWidth="1"/>
    <col min="7188" max="7188" width="2" style="92" customWidth="1"/>
    <col min="7189" max="7190" width="7.77734375" style="92" customWidth="1"/>
    <col min="7191" max="7424" width="8.88671875" style="92"/>
    <col min="7425" max="7425" width="2.88671875" style="92" customWidth="1"/>
    <col min="7426" max="7426" width="1.5546875" style="92" customWidth="1"/>
    <col min="7427" max="7443" width="7.77734375" style="92" customWidth="1"/>
    <col min="7444" max="7444" width="2" style="92" customWidth="1"/>
    <col min="7445" max="7446" width="7.77734375" style="92" customWidth="1"/>
    <col min="7447" max="7680" width="8.88671875" style="92"/>
    <col min="7681" max="7681" width="2.88671875" style="92" customWidth="1"/>
    <col min="7682" max="7682" width="1.5546875" style="92" customWidth="1"/>
    <col min="7683" max="7699" width="7.77734375" style="92" customWidth="1"/>
    <col min="7700" max="7700" width="2" style="92" customWidth="1"/>
    <col min="7701" max="7702" width="7.77734375" style="92" customWidth="1"/>
    <col min="7703" max="7936" width="8.88671875" style="92"/>
    <col min="7937" max="7937" width="2.88671875" style="92" customWidth="1"/>
    <col min="7938" max="7938" width="1.5546875" style="92" customWidth="1"/>
    <col min="7939" max="7955" width="7.77734375" style="92" customWidth="1"/>
    <col min="7956" max="7956" width="2" style="92" customWidth="1"/>
    <col min="7957" max="7958" width="7.77734375" style="92" customWidth="1"/>
    <col min="7959" max="8192" width="8.88671875" style="92"/>
    <col min="8193" max="8193" width="2.88671875" style="92" customWidth="1"/>
    <col min="8194" max="8194" width="1.5546875" style="92" customWidth="1"/>
    <col min="8195" max="8211" width="7.77734375" style="92" customWidth="1"/>
    <col min="8212" max="8212" width="2" style="92" customWidth="1"/>
    <col min="8213" max="8214" width="7.77734375" style="92" customWidth="1"/>
    <col min="8215" max="8448" width="8.88671875" style="92"/>
    <col min="8449" max="8449" width="2.88671875" style="92" customWidth="1"/>
    <col min="8450" max="8450" width="1.5546875" style="92" customWidth="1"/>
    <col min="8451" max="8467" width="7.77734375" style="92" customWidth="1"/>
    <col min="8468" max="8468" width="2" style="92" customWidth="1"/>
    <col min="8469" max="8470" width="7.77734375" style="92" customWidth="1"/>
    <col min="8471" max="8704" width="8.88671875" style="92"/>
    <col min="8705" max="8705" width="2.88671875" style="92" customWidth="1"/>
    <col min="8706" max="8706" width="1.5546875" style="92" customWidth="1"/>
    <col min="8707" max="8723" width="7.77734375" style="92" customWidth="1"/>
    <col min="8724" max="8724" width="2" style="92" customWidth="1"/>
    <col min="8725" max="8726" width="7.77734375" style="92" customWidth="1"/>
    <col min="8727" max="8960" width="8.88671875" style="92"/>
    <col min="8961" max="8961" width="2.88671875" style="92" customWidth="1"/>
    <col min="8962" max="8962" width="1.5546875" style="92" customWidth="1"/>
    <col min="8963" max="8979" width="7.77734375" style="92" customWidth="1"/>
    <col min="8980" max="8980" width="2" style="92" customWidth="1"/>
    <col min="8981" max="8982" width="7.77734375" style="92" customWidth="1"/>
    <col min="8983" max="9216" width="8.88671875" style="92"/>
    <col min="9217" max="9217" width="2.88671875" style="92" customWidth="1"/>
    <col min="9218" max="9218" width="1.5546875" style="92" customWidth="1"/>
    <col min="9219" max="9235" width="7.77734375" style="92" customWidth="1"/>
    <col min="9236" max="9236" width="2" style="92" customWidth="1"/>
    <col min="9237" max="9238" width="7.77734375" style="92" customWidth="1"/>
    <col min="9239" max="9472" width="8.88671875" style="92"/>
    <col min="9473" max="9473" width="2.88671875" style="92" customWidth="1"/>
    <col min="9474" max="9474" width="1.5546875" style="92" customWidth="1"/>
    <col min="9475" max="9491" width="7.77734375" style="92" customWidth="1"/>
    <col min="9492" max="9492" width="2" style="92" customWidth="1"/>
    <col min="9493" max="9494" width="7.77734375" style="92" customWidth="1"/>
    <col min="9495" max="9728" width="8.88671875" style="92"/>
    <col min="9729" max="9729" width="2.88671875" style="92" customWidth="1"/>
    <col min="9730" max="9730" width="1.5546875" style="92" customWidth="1"/>
    <col min="9731" max="9747" width="7.77734375" style="92" customWidth="1"/>
    <col min="9748" max="9748" width="2" style="92" customWidth="1"/>
    <col min="9749" max="9750" width="7.77734375" style="92" customWidth="1"/>
    <col min="9751" max="9984" width="8.88671875" style="92"/>
    <col min="9985" max="9985" width="2.88671875" style="92" customWidth="1"/>
    <col min="9986" max="9986" width="1.5546875" style="92" customWidth="1"/>
    <col min="9987" max="10003" width="7.77734375" style="92" customWidth="1"/>
    <col min="10004" max="10004" width="2" style="92" customWidth="1"/>
    <col min="10005" max="10006" width="7.77734375" style="92" customWidth="1"/>
    <col min="10007" max="10240" width="8.88671875" style="92"/>
    <col min="10241" max="10241" width="2.88671875" style="92" customWidth="1"/>
    <col min="10242" max="10242" width="1.5546875" style="92" customWidth="1"/>
    <col min="10243" max="10259" width="7.77734375" style="92" customWidth="1"/>
    <col min="10260" max="10260" width="2" style="92" customWidth="1"/>
    <col min="10261" max="10262" width="7.77734375" style="92" customWidth="1"/>
    <col min="10263" max="10496" width="8.88671875" style="92"/>
    <col min="10497" max="10497" width="2.88671875" style="92" customWidth="1"/>
    <col min="10498" max="10498" width="1.5546875" style="92" customWidth="1"/>
    <col min="10499" max="10515" width="7.77734375" style="92" customWidth="1"/>
    <col min="10516" max="10516" width="2" style="92" customWidth="1"/>
    <col min="10517" max="10518" width="7.77734375" style="92" customWidth="1"/>
    <col min="10519" max="10752" width="8.88671875" style="92"/>
    <col min="10753" max="10753" width="2.88671875" style="92" customWidth="1"/>
    <col min="10754" max="10754" width="1.5546875" style="92" customWidth="1"/>
    <col min="10755" max="10771" width="7.77734375" style="92" customWidth="1"/>
    <col min="10772" max="10772" width="2" style="92" customWidth="1"/>
    <col min="10773" max="10774" width="7.77734375" style="92" customWidth="1"/>
    <col min="10775" max="11008" width="8.88671875" style="92"/>
    <col min="11009" max="11009" width="2.88671875" style="92" customWidth="1"/>
    <col min="11010" max="11010" width="1.5546875" style="92" customWidth="1"/>
    <col min="11011" max="11027" width="7.77734375" style="92" customWidth="1"/>
    <col min="11028" max="11028" width="2" style="92" customWidth="1"/>
    <col min="11029" max="11030" width="7.77734375" style="92" customWidth="1"/>
    <col min="11031" max="11264" width="8.88671875" style="92"/>
    <col min="11265" max="11265" width="2.88671875" style="92" customWidth="1"/>
    <col min="11266" max="11266" width="1.5546875" style="92" customWidth="1"/>
    <col min="11267" max="11283" width="7.77734375" style="92" customWidth="1"/>
    <col min="11284" max="11284" width="2" style="92" customWidth="1"/>
    <col min="11285" max="11286" width="7.77734375" style="92" customWidth="1"/>
    <col min="11287" max="11520" width="8.88671875" style="92"/>
    <col min="11521" max="11521" width="2.88671875" style="92" customWidth="1"/>
    <col min="11522" max="11522" width="1.5546875" style="92" customWidth="1"/>
    <col min="11523" max="11539" width="7.77734375" style="92" customWidth="1"/>
    <col min="11540" max="11540" width="2" style="92" customWidth="1"/>
    <col min="11541" max="11542" width="7.77734375" style="92" customWidth="1"/>
    <col min="11543" max="11776" width="8.88671875" style="92"/>
    <col min="11777" max="11777" width="2.88671875" style="92" customWidth="1"/>
    <col min="11778" max="11778" width="1.5546875" style="92" customWidth="1"/>
    <col min="11779" max="11795" width="7.77734375" style="92" customWidth="1"/>
    <col min="11796" max="11796" width="2" style="92" customWidth="1"/>
    <col min="11797" max="11798" width="7.77734375" style="92" customWidth="1"/>
    <col min="11799" max="12032" width="8.88671875" style="92"/>
    <col min="12033" max="12033" width="2.88671875" style="92" customWidth="1"/>
    <col min="12034" max="12034" width="1.5546875" style="92" customWidth="1"/>
    <col min="12035" max="12051" width="7.77734375" style="92" customWidth="1"/>
    <col min="12052" max="12052" width="2" style="92" customWidth="1"/>
    <col min="12053" max="12054" width="7.77734375" style="92" customWidth="1"/>
    <col min="12055" max="12288" width="8.88671875" style="92"/>
    <col min="12289" max="12289" width="2.88671875" style="92" customWidth="1"/>
    <col min="12290" max="12290" width="1.5546875" style="92" customWidth="1"/>
    <col min="12291" max="12307" width="7.77734375" style="92" customWidth="1"/>
    <col min="12308" max="12308" width="2" style="92" customWidth="1"/>
    <col min="12309" max="12310" width="7.77734375" style="92" customWidth="1"/>
    <col min="12311" max="12544" width="8.88671875" style="92"/>
    <col min="12545" max="12545" width="2.88671875" style="92" customWidth="1"/>
    <col min="12546" max="12546" width="1.5546875" style="92" customWidth="1"/>
    <col min="12547" max="12563" width="7.77734375" style="92" customWidth="1"/>
    <col min="12564" max="12564" width="2" style="92" customWidth="1"/>
    <col min="12565" max="12566" width="7.77734375" style="92" customWidth="1"/>
    <col min="12567" max="12800" width="8.88671875" style="92"/>
    <col min="12801" max="12801" width="2.88671875" style="92" customWidth="1"/>
    <col min="12802" max="12802" width="1.5546875" style="92" customWidth="1"/>
    <col min="12803" max="12819" width="7.77734375" style="92" customWidth="1"/>
    <col min="12820" max="12820" width="2" style="92" customWidth="1"/>
    <col min="12821" max="12822" width="7.77734375" style="92" customWidth="1"/>
    <col min="12823" max="13056" width="8.88671875" style="92"/>
    <col min="13057" max="13057" width="2.88671875" style="92" customWidth="1"/>
    <col min="13058" max="13058" width="1.5546875" style="92" customWidth="1"/>
    <col min="13059" max="13075" width="7.77734375" style="92" customWidth="1"/>
    <col min="13076" max="13076" width="2" style="92" customWidth="1"/>
    <col min="13077" max="13078" width="7.77734375" style="92" customWidth="1"/>
    <col min="13079" max="13312" width="8.88671875" style="92"/>
    <col min="13313" max="13313" width="2.88671875" style="92" customWidth="1"/>
    <col min="13314" max="13314" width="1.5546875" style="92" customWidth="1"/>
    <col min="13315" max="13331" width="7.77734375" style="92" customWidth="1"/>
    <col min="13332" max="13332" width="2" style="92" customWidth="1"/>
    <col min="13333" max="13334" width="7.77734375" style="92" customWidth="1"/>
    <col min="13335" max="13568" width="8.88671875" style="92"/>
    <col min="13569" max="13569" width="2.88671875" style="92" customWidth="1"/>
    <col min="13570" max="13570" width="1.5546875" style="92" customWidth="1"/>
    <col min="13571" max="13587" width="7.77734375" style="92" customWidth="1"/>
    <col min="13588" max="13588" width="2" style="92" customWidth="1"/>
    <col min="13589" max="13590" width="7.77734375" style="92" customWidth="1"/>
    <col min="13591" max="13824" width="8.88671875" style="92"/>
    <col min="13825" max="13825" width="2.88671875" style="92" customWidth="1"/>
    <col min="13826" max="13826" width="1.5546875" style="92" customWidth="1"/>
    <col min="13827" max="13843" width="7.77734375" style="92" customWidth="1"/>
    <col min="13844" max="13844" width="2" style="92" customWidth="1"/>
    <col min="13845" max="13846" width="7.77734375" style="92" customWidth="1"/>
    <col min="13847" max="14080" width="8.88671875" style="92"/>
    <col min="14081" max="14081" width="2.88671875" style="92" customWidth="1"/>
    <col min="14082" max="14082" width="1.5546875" style="92" customWidth="1"/>
    <col min="14083" max="14099" width="7.77734375" style="92" customWidth="1"/>
    <col min="14100" max="14100" width="2" style="92" customWidth="1"/>
    <col min="14101" max="14102" width="7.77734375" style="92" customWidth="1"/>
    <col min="14103" max="14336" width="8.88671875" style="92"/>
    <col min="14337" max="14337" width="2.88671875" style="92" customWidth="1"/>
    <col min="14338" max="14338" width="1.5546875" style="92" customWidth="1"/>
    <col min="14339" max="14355" width="7.77734375" style="92" customWidth="1"/>
    <col min="14356" max="14356" width="2" style="92" customWidth="1"/>
    <col min="14357" max="14358" width="7.77734375" style="92" customWidth="1"/>
    <col min="14359" max="14592" width="8.88671875" style="92"/>
    <col min="14593" max="14593" width="2.88671875" style="92" customWidth="1"/>
    <col min="14594" max="14594" width="1.5546875" style="92" customWidth="1"/>
    <col min="14595" max="14611" width="7.77734375" style="92" customWidth="1"/>
    <col min="14612" max="14612" width="2" style="92" customWidth="1"/>
    <col min="14613" max="14614" width="7.77734375" style="92" customWidth="1"/>
    <col min="14615" max="14848" width="8.88671875" style="92"/>
    <col min="14849" max="14849" width="2.88671875" style="92" customWidth="1"/>
    <col min="14850" max="14850" width="1.5546875" style="92" customWidth="1"/>
    <col min="14851" max="14867" width="7.77734375" style="92" customWidth="1"/>
    <col min="14868" max="14868" width="2" style="92" customWidth="1"/>
    <col min="14869" max="14870" width="7.77734375" style="92" customWidth="1"/>
    <col min="14871" max="15104" width="8.88671875" style="92"/>
    <col min="15105" max="15105" width="2.88671875" style="92" customWidth="1"/>
    <col min="15106" max="15106" width="1.5546875" style="92" customWidth="1"/>
    <col min="15107" max="15123" width="7.77734375" style="92" customWidth="1"/>
    <col min="15124" max="15124" width="2" style="92" customWidth="1"/>
    <col min="15125" max="15126" width="7.77734375" style="92" customWidth="1"/>
    <col min="15127" max="15360" width="8.88671875" style="92"/>
    <col min="15361" max="15361" width="2.88671875" style="92" customWidth="1"/>
    <col min="15362" max="15362" width="1.5546875" style="92" customWidth="1"/>
    <col min="15363" max="15379" width="7.77734375" style="92" customWidth="1"/>
    <col min="15380" max="15380" width="2" style="92" customWidth="1"/>
    <col min="15381" max="15382" width="7.77734375" style="92" customWidth="1"/>
    <col min="15383" max="15616" width="8.88671875" style="92"/>
    <col min="15617" max="15617" width="2.88671875" style="92" customWidth="1"/>
    <col min="15618" max="15618" width="1.5546875" style="92" customWidth="1"/>
    <col min="15619" max="15635" width="7.77734375" style="92" customWidth="1"/>
    <col min="15636" max="15636" width="2" style="92" customWidth="1"/>
    <col min="15637" max="15638" width="7.77734375" style="92" customWidth="1"/>
    <col min="15639" max="15872" width="8.88671875" style="92"/>
    <col min="15873" max="15873" width="2.88671875" style="92" customWidth="1"/>
    <col min="15874" max="15874" width="1.5546875" style="92" customWidth="1"/>
    <col min="15875" max="15891" width="7.77734375" style="92" customWidth="1"/>
    <col min="15892" max="15892" width="2" style="92" customWidth="1"/>
    <col min="15893" max="15894" width="7.77734375" style="92" customWidth="1"/>
    <col min="15895" max="16128" width="8.88671875" style="92"/>
    <col min="16129" max="16129" width="2.88671875" style="92" customWidth="1"/>
    <col min="16130" max="16130" width="1.5546875" style="92" customWidth="1"/>
    <col min="16131" max="16147" width="7.77734375" style="92" customWidth="1"/>
    <col min="16148" max="16148" width="2" style="92" customWidth="1"/>
    <col min="16149" max="16150" width="7.77734375" style="92" customWidth="1"/>
    <col min="16151" max="16384" width="8.88671875" style="92"/>
  </cols>
  <sheetData>
    <row r="1" spans="2:32" ht="51.75" customHeight="1" thickBot="1">
      <c r="B1" s="328" t="s">
        <v>169</v>
      </c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30"/>
    </row>
    <row r="2" spans="2:32" ht="14.25" thickBot="1"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4"/>
      <c r="N2" s="94"/>
      <c r="O2" s="94"/>
      <c r="P2" s="94"/>
      <c r="Q2" s="94"/>
      <c r="R2" s="94"/>
      <c r="S2" s="94"/>
      <c r="T2" s="94"/>
      <c r="U2" s="94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</row>
    <row r="3" spans="2:32">
      <c r="B3" s="93"/>
      <c r="C3" s="331" t="s">
        <v>53</v>
      </c>
      <c r="D3" s="332"/>
      <c r="E3" s="332"/>
      <c r="F3" s="332"/>
      <c r="G3" s="332"/>
      <c r="H3" s="333" t="str">
        <f>시험결과!B5</f>
        <v>직접입력</v>
      </c>
      <c r="I3" s="334"/>
      <c r="J3" s="95"/>
      <c r="K3" s="95"/>
      <c r="L3" s="95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</row>
    <row r="4" spans="2:32" ht="14.25" thickBot="1">
      <c r="B4" s="93"/>
      <c r="C4" s="335" t="s">
        <v>72</v>
      </c>
      <c r="D4" s="336"/>
      <c r="E4" s="336"/>
      <c r="F4" s="336"/>
      <c r="G4" s="336"/>
      <c r="H4" s="337" t="str">
        <f>시험결과!G6</f>
        <v>직접입력</v>
      </c>
      <c r="I4" s="338"/>
      <c r="J4" s="96"/>
      <c r="K4" s="96"/>
      <c r="L4" s="96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</row>
    <row r="5" spans="2:32" ht="14.25" thickBot="1"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</row>
    <row r="6" spans="2:32" ht="22.5" customHeight="1" thickBot="1">
      <c r="B6" s="325" t="s">
        <v>73</v>
      </c>
      <c r="C6" s="326"/>
      <c r="D6" s="326"/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7"/>
      <c r="W6" s="93"/>
      <c r="X6" s="93"/>
      <c r="Y6" s="93"/>
      <c r="Z6" s="93"/>
      <c r="AA6" s="93"/>
      <c r="AB6" s="93"/>
      <c r="AC6" s="93"/>
      <c r="AD6" s="93"/>
      <c r="AE6" s="93"/>
      <c r="AF6" s="93"/>
    </row>
    <row r="7" spans="2:32" ht="14.25" thickBot="1">
      <c r="B7" s="97"/>
      <c r="C7" s="93"/>
      <c r="D7" s="93"/>
      <c r="E7" s="93"/>
      <c r="F7" s="93"/>
      <c r="G7" s="93"/>
      <c r="H7" s="93"/>
      <c r="I7" s="93"/>
      <c r="J7" s="93"/>
      <c r="K7" s="93"/>
      <c r="L7" s="93"/>
      <c r="M7" s="98"/>
      <c r="N7" s="93"/>
      <c r="O7" s="93"/>
      <c r="P7" s="93"/>
      <c r="Q7" s="93"/>
      <c r="R7" s="93"/>
      <c r="S7" s="93"/>
      <c r="T7" s="93"/>
      <c r="U7" s="93"/>
      <c r="V7" s="99"/>
      <c r="W7" s="93"/>
      <c r="X7" s="93"/>
      <c r="Y7" s="93"/>
      <c r="Z7" s="93"/>
      <c r="AA7" s="93"/>
      <c r="AB7" s="93"/>
      <c r="AC7" s="93"/>
      <c r="AD7" s="93"/>
      <c r="AE7" s="93"/>
      <c r="AF7" s="93"/>
    </row>
    <row r="8" spans="2:32" ht="60">
      <c r="B8" s="97"/>
      <c r="C8" s="342" t="s">
        <v>45</v>
      </c>
      <c r="D8" s="76" t="s">
        <v>46</v>
      </c>
      <c r="E8" s="77" t="s">
        <v>43</v>
      </c>
      <c r="F8" s="77" t="s">
        <v>47</v>
      </c>
      <c r="G8" s="77" t="s">
        <v>121</v>
      </c>
      <c r="H8" s="77" t="s">
        <v>48</v>
      </c>
      <c r="I8" s="77" t="s">
        <v>49</v>
      </c>
      <c r="J8" s="77" t="s">
        <v>50</v>
      </c>
      <c r="K8" s="78" t="s">
        <v>51</v>
      </c>
      <c r="L8" s="93"/>
      <c r="M8" s="98"/>
      <c r="N8" s="93"/>
      <c r="O8" s="93"/>
      <c r="P8" s="93"/>
      <c r="Q8" s="93"/>
      <c r="R8" s="93"/>
      <c r="S8" s="93"/>
      <c r="T8" s="93"/>
      <c r="U8" s="93"/>
      <c r="V8" s="99"/>
      <c r="W8" s="93"/>
      <c r="X8" s="93"/>
      <c r="Y8" s="93"/>
      <c r="Z8" s="93"/>
      <c r="AA8" s="93"/>
      <c r="AB8" s="93"/>
      <c r="AC8" s="93"/>
      <c r="AD8" s="93"/>
      <c r="AE8" s="93"/>
      <c r="AF8" s="93"/>
    </row>
    <row r="9" spans="2:32" ht="20.25" customHeight="1" thickBot="1">
      <c r="B9" s="97"/>
      <c r="C9" s="343"/>
      <c r="D9" s="79" t="e">
        <f>U36</f>
        <v>#VALUE!</v>
      </c>
      <c r="E9" s="80" t="e">
        <f>ROUND(J9*2.5,1)</f>
        <v>#VALUE!</v>
      </c>
      <c r="F9" s="81" t="e">
        <f>ROUND(E9/4,1)</f>
        <v>#VALUE!</v>
      </c>
      <c r="G9" s="82" t="e">
        <f>ROUND(E9*1000/941,0)</f>
        <v>#VALUE!</v>
      </c>
      <c r="H9" s="82" t="e">
        <f>G9*0.425</f>
        <v>#VALUE!</v>
      </c>
      <c r="I9" s="80" t="e">
        <f>R36/1000</f>
        <v>#VALUE!</v>
      </c>
      <c r="J9" s="80" t="e">
        <f>ROUND(S36/1000,1)</f>
        <v>#VALUE!</v>
      </c>
      <c r="K9" s="83" t="e">
        <f>ROUND(F9*221,-3)</f>
        <v>#VALUE!</v>
      </c>
      <c r="L9" s="93"/>
      <c r="M9" s="98"/>
      <c r="N9" s="93"/>
      <c r="O9" s="93"/>
      <c r="P9" s="93"/>
      <c r="Q9" s="93"/>
      <c r="R9" s="93"/>
      <c r="S9" s="93"/>
      <c r="T9" s="93"/>
      <c r="U9" s="93"/>
      <c r="V9" s="99"/>
      <c r="W9" s="93"/>
      <c r="X9" s="93"/>
      <c r="Y9" s="93"/>
      <c r="Z9" s="93"/>
      <c r="AA9" s="93"/>
      <c r="AB9" s="93"/>
      <c r="AC9" s="93"/>
      <c r="AD9" s="93"/>
      <c r="AE9" s="93"/>
      <c r="AF9" s="93"/>
    </row>
    <row r="10" spans="2:32">
      <c r="B10" s="97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8"/>
      <c r="N10" s="93"/>
      <c r="O10" s="93"/>
      <c r="P10" s="93"/>
      <c r="Q10" s="93"/>
      <c r="R10" s="93"/>
      <c r="S10" s="93"/>
      <c r="T10" s="93"/>
      <c r="U10" s="93"/>
      <c r="V10" s="99"/>
      <c r="W10" s="93"/>
      <c r="X10" s="93"/>
      <c r="Y10" s="93"/>
      <c r="Z10" s="93"/>
      <c r="AA10" s="93"/>
      <c r="AB10" s="93"/>
      <c r="AC10" s="93"/>
      <c r="AD10" s="93"/>
      <c r="AE10" s="93"/>
      <c r="AF10" s="93"/>
    </row>
    <row r="11" spans="2:32">
      <c r="B11" s="97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9"/>
      <c r="W11" s="93"/>
      <c r="X11" s="93"/>
      <c r="Y11" s="100"/>
      <c r="Z11" s="93"/>
      <c r="AA11" s="93"/>
      <c r="AB11" s="93"/>
      <c r="AC11" s="93"/>
      <c r="AD11" s="93"/>
      <c r="AE11" s="93"/>
      <c r="AF11" s="93"/>
    </row>
    <row r="12" spans="2:32">
      <c r="B12" s="97"/>
      <c r="C12" s="101"/>
      <c r="D12" s="102"/>
      <c r="E12" s="344" t="s">
        <v>74</v>
      </c>
      <c r="F12" s="345"/>
      <c r="G12" s="344" t="s">
        <v>75</v>
      </c>
      <c r="H12" s="346"/>
      <c r="I12" s="347"/>
      <c r="J12" s="344" t="s">
        <v>76</v>
      </c>
      <c r="K12" s="348"/>
      <c r="L12" s="345"/>
      <c r="M12" s="344" t="s">
        <v>77</v>
      </c>
      <c r="N12" s="346"/>
      <c r="O12" s="347"/>
      <c r="P12" s="350" t="s">
        <v>78</v>
      </c>
      <c r="Q12" s="350"/>
      <c r="R12" s="350"/>
      <c r="S12" s="349">
        <v>0.25</v>
      </c>
      <c r="T12" s="349"/>
      <c r="U12" s="349"/>
      <c r="V12" s="99"/>
      <c r="W12" s="93"/>
      <c r="X12" s="93"/>
      <c r="Y12" s="93"/>
      <c r="Z12" s="93"/>
      <c r="AA12" s="93"/>
      <c r="AB12" s="93"/>
      <c r="AC12" s="104"/>
      <c r="AD12" s="93"/>
      <c r="AE12" s="93"/>
      <c r="AF12" s="93"/>
    </row>
    <row r="13" spans="2:32">
      <c r="B13" s="97"/>
      <c r="C13" s="105"/>
      <c r="D13" s="106"/>
      <c r="E13" s="103" t="s">
        <v>79</v>
      </c>
      <c r="F13" s="103" t="s">
        <v>80</v>
      </c>
      <c r="G13" s="107" t="s">
        <v>81</v>
      </c>
      <c r="H13" s="107" t="s">
        <v>58</v>
      </c>
      <c r="I13" s="107" t="s">
        <v>82</v>
      </c>
      <c r="J13" s="107" t="s">
        <v>81</v>
      </c>
      <c r="K13" s="107" t="s">
        <v>58</v>
      </c>
      <c r="L13" s="107" t="s">
        <v>82</v>
      </c>
      <c r="M13" s="107" t="s">
        <v>81</v>
      </c>
      <c r="N13" s="107" t="s">
        <v>58</v>
      </c>
      <c r="O13" s="107" t="s">
        <v>82</v>
      </c>
      <c r="P13" s="350" t="s">
        <v>83</v>
      </c>
      <c r="Q13" s="350"/>
      <c r="R13" s="350"/>
      <c r="S13" s="350"/>
      <c r="T13" s="350"/>
      <c r="U13" s="350"/>
      <c r="V13" s="99"/>
      <c r="W13" s="93"/>
      <c r="X13" s="93"/>
      <c r="Y13" s="93"/>
      <c r="Z13" s="93"/>
      <c r="AA13" s="93"/>
      <c r="AB13" s="93"/>
      <c r="AC13" s="104"/>
      <c r="AD13" s="93"/>
      <c r="AE13" s="93"/>
      <c r="AF13" s="93"/>
    </row>
    <row r="14" spans="2:32">
      <c r="B14" s="97"/>
      <c r="C14" s="108"/>
      <c r="D14" s="109"/>
      <c r="E14" s="110" t="s">
        <v>84</v>
      </c>
      <c r="F14" s="111" t="s">
        <v>84</v>
      </c>
      <c r="G14" s="112" t="s">
        <v>3</v>
      </c>
      <c r="H14" s="112" t="s">
        <v>3</v>
      </c>
      <c r="I14" s="112"/>
      <c r="J14" s="112" t="s">
        <v>3</v>
      </c>
      <c r="K14" s="112" t="s">
        <v>3</v>
      </c>
      <c r="L14" s="112"/>
      <c r="M14" s="112" t="s">
        <v>3</v>
      </c>
      <c r="N14" s="112" t="s">
        <v>3</v>
      </c>
      <c r="O14" s="112"/>
      <c r="P14" s="103" t="s">
        <v>85</v>
      </c>
      <c r="Q14" s="113" t="e">
        <f>(70*G16-58*G15+23*H4)/(2*G16-2*G15+H4)</f>
        <v>#VALUE!</v>
      </c>
      <c r="R14" s="103" t="s">
        <v>86</v>
      </c>
      <c r="S14" s="114" t="e">
        <f>H15+(H16-H15)*(35-Q14)/6</f>
        <v>#VALUE!</v>
      </c>
      <c r="T14" s="103" t="s">
        <v>87</v>
      </c>
      <c r="U14" s="114" t="e">
        <f>($G$15-$G$16)/(35-29)*(Q14-35)+$G$15</f>
        <v>#VALUE!</v>
      </c>
      <c r="V14" s="99"/>
      <c r="W14" s="115"/>
      <c r="X14" s="93"/>
      <c r="Y14" s="100"/>
      <c r="Z14" s="93"/>
      <c r="AA14" s="93"/>
      <c r="AB14" s="93"/>
      <c r="AC14" s="104"/>
      <c r="AD14" s="93"/>
      <c r="AE14" s="93"/>
      <c r="AF14" s="93"/>
    </row>
    <row r="15" spans="2:32">
      <c r="B15" s="97"/>
      <c r="C15" s="344" t="s">
        <v>88</v>
      </c>
      <c r="D15" s="345"/>
      <c r="E15" s="351" t="s">
        <v>89</v>
      </c>
      <c r="F15" s="116" t="s">
        <v>19</v>
      </c>
      <c r="G15" s="117" t="e">
        <f>ROUND(G16/1.077,0)</f>
        <v>#VALUE!</v>
      </c>
      <c r="H15" s="117" t="e">
        <f>ROUND(H16/0.864,0)</f>
        <v>#VALUE!</v>
      </c>
      <c r="I15" s="118" t="e">
        <f>G15/H15</f>
        <v>#VALUE!</v>
      </c>
      <c r="J15" s="119" t="e">
        <f>ROUND(시험결과!D16,0)</f>
        <v>#VALUE!</v>
      </c>
      <c r="K15" s="119" t="e">
        <f>ROUND(시험결과!D17,0)</f>
        <v>#VALUE!</v>
      </c>
      <c r="L15" s="118" t="e">
        <f>J15/K15</f>
        <v>#VALUE!</v>
      </c>
      <c r="M15" s="119" t="e">
        <f>ROUND(시험결과!D14,0)</f>
        <v>#VALUE!</v>
      </c>
      <c r="N15" s="120" t="e">
        <f>ROUND(시험결과!D15,0)</f>
        <v>#VALUE!</v>
      </c>
      <c r="O15" s="121" t="e">
        <f>M15/N15</f>
        <v>#VALUE!</v>
      </c>
      <c r="P15" s="103" t="s">
        <v>90</v>
      </c>
      <c r="Q15" s="113" t="e">
        <f>(70*M16-58*M15+23*H4)/(2*M16-2*M15+H4)</f>
        <v>#VALUE!</v>
      </c>
      <c r="R15" s="103" t="s">
        <v>91</v>
      </c>
      <c r="S15" s="122" t="e">
        <f>N15+(N16-N15)*(35-Q15)/6</f>
        <v>#VALUE!</v>
      </c>
      <c r="T15" s="103" t="s">
        <v>92</v>
      </c>
      <c r="U15" s="114" t="e">
        <f>($M$15-$M$16)/(35-29)*(Q15-35)+$M$15</f>
        <v>#VALUE!</v>
      </c>
      <c r="V15" s="99"/>
      <c r="W15" s="100"/>
      <c r="X15" s="93"/>
      <c r="Y15" s="100"/>
      <c r="Z15" s="93"/>
      <c r="AA15" s="93"/>
      <c r="AB15" s="93"/>
      <c r="AC15" s="93"/>
      <c r="AD15" s="93"/>
      <c r="AE15" s="93"/>
      <c r="AF15" s="93"/>
    </row>
    <row r="16" spans="2:32">
      <c r="B16" s="97"/>
      <c r="C16" s="344" t="s">
        <v>93</v>
      </c>
      <c r="D16" s="345"/>
      <c r="E16" s="352"/>
      <c r="F16" s="116" t="s">
        <v>94</v>
      </c>
      <c r="G16" s="119" t="e">
        <f>ROUND(시험결과!D18,0)</f>
        <v>#VALUE!</v>
      </c>
      <c r="H16" s="119" t="e">
        <f>ROUND(시험결과!D19,0)</f>
        <v>#VALUE!</v>
      </c>
      <c r="I16" s="118" t="e">
        <f>G16/H16</f>
        <v>#VALUE!</v>
      </c>
      <c r="J16" s="117" t="e">
        <f>ROUND(1.077*J15,0)</f>
        <v>#VALUE!</v>
      </c>
      <c r="K16" s="117" t="e">
        <f>ROUND(0.864*K15,0)</f>
        <v>#VALUE!</v>
      </c>
      <c r="L16" s="118" t="e">
        <f>J16/K16</f>
        <v>#VALUE!</v>
      </c>
      <c r="M16" s="117" t="e">
        <f>ROUND(1.077*M15,0)</f>
        <v>#VALUE!</v>
      </c>
      <c r="N16" s="117" t="e">
        <f>ROUND(0.864*N15,0)</f>
        <v>#VALUE!</v>
      </c>
      <c r="O16" s="121" t="e">
        <f>M16/N16</f>
        <v>#VALUE!</v>
      </c>
      <c r="P16" s="103" t="s">
        <v>95</v>
      </c>
      <c r="Q16" s="113" t="e">
        <f>(70*J16-58*J15+23*H4)/(2*J16-2*J15+H4)</f>
        <v>#VALUE!</v>
      </c>
      <c r="R16" s="103" t="s">
        <v>96</v>
      </c>
      <c r="S16" s="114" t="e">
        <f>K15+(K16-K15)*(35-Q16)/6</f>
        <v>#VALUE!</v>
      </c>
      <c r="T16" s="103" t="s">
        <v>97</v>
      </c>
      <c r="U16" s="114" t="e">
        <f>($J$15-$J$16)/(35-29)*(Q16-35)+$J$15</f>
        <v>#VALUE!</v>
      </c>
      <c r="V16" s="99"/>
      <c r="W16" s="115"/>
      <c r="X16" s="93"/>
      <c r="Y16" s="115"/>
      <c r="Z16" s="93"/>
      <c r="AA16" s="93"/>
      <c r="AB16" s="93"/>
      <c r="AC16" s="93"/>
      <c r="AD16" s="93"/>
      <c r="AE16" s="93"/>
      <c r="AF16" s="93"/>
    </row>
    <row r="17" spans="2:32">
      <c r="B17" s="97"/>
      <c r="C17" s="93"/>
      <c r="D17" s="93"/>
      <c r="E17" s="93"/>
      <c r="F17" s="93"/>
      <c r="G17" s="123"/>
      <c r="H17" s="123"/>
      <c r="I17" s="93"/>
      <c r="J17" s="93"/>
      <c r="K17" s="93"/>
      <c r="L17" s="93"/>
      <c r="M17" s="93"/>
      <c r="N17" s="93"/>
      <c r="O17" s="93"/>
      <c r="P17" s="93"/>
      <c r="Q17" s="100"/>
      <c r="R17" s="104"/>
      <c r="S17" s="93"/>
      <c r="T17" s="104"/>
      <c r="U17" s="93"/>
      <c r="V17" s="99"/>
      <c r="W17" s="100"/>
      <c r="X17" s="93"/>
      <c r="Y17" s="115"/>
      <c r="Z17" s="93"/>
      <c r="AA17" s="93"/>
      <c r="AB17" s="93"/>
      <c r="AC17" s="93"/>
      <c r="AD17" s="93"/>
      <c r="AE17" s="93"/>
      <c r="AF17" s="93"/>
    </row>
    <row r="18" spans="2:32">
      <c r="B18" s="97"/>
      <c r="C18" s="339" t="s">
        <v>98</v>
      </c>
      <c r="D18" s="340"/>
      <c r="E18" s="341"/>
      <c r="F18" s="124"/>
      <c r="G18" s="125" t="s">
        <v>99</v>
      </c>
      <c r="H18" s="125" t="s">
        <v>75</v>
      </c>
      <c r="I18" s="126" t="s">
        <v>76</v>
      </c>
      <c r="J18" s="126" t="s">
        <v>76</v>
      </c>
      <c r="K18" s="127" t="s">
        <v>100</v>
      </c>
      <c r="L18" s="127" t="s">
        <v>100</v>
      </c>
      <c r="M18" s="128" t="s">
        <v>101</v>
      </c>
      <c r="N18" s="129"/>
      <c r="O18" s="129"/>
      <c r="P18" s="129"/>
      <c r="Q18" s="129"/>
      <c r="R18" s="129" t="s">
        <v>102</v>
      </c>
      <c r="S18" s="129" t="s">
        <v>102</v>
      </c>
      <c r="T18" s="129"/>
      <c r="U18" s="129"/>
      <c r="V18" s="130"/>
      <c r="W18" s="93"/>
      <c r="X18" s="93"/>
      <c r="Y18" s="93"/>
      <c r="Z18" s="93"/>
      <c r="AA18" s="93"/>
      <c r="AB18" s="93"/>
      <c r="AC18" s="93"/>
      <c r="AD18" s="93"/>
      <c r="AE18" s="93"/>
      <c r="AF18" s="93"/>
    </row>
    <row r="19" spans="2:32">
      <c r="B19" s="97"/>
      <c r="C19" s="129" t="s">
        <v>103</v>
      </c>
      <c r="D19" s="129" t="s">
        <v>104</v>
      </c>
      <c r="E19" s="129" t="s">
        <v>105</v>
      </c>
      <c r="F19" s="107" t="s">
        <v>106</v>
      </c>
      <c r="G19" s="131" t="s">
        <v>107</v>
      </c>
      <c r="H19" s="131" t="s">
        <v>58</v>
      </c>
      <c r="I19" s="132" t="s">
        <v>108</v>
      </c>
      <c r="J19" s="132" t="s">
        <v>109</v>
      </c>
      <c r="K19" s="133" t="s">
        <v>107</v>
      </c>
      <c r="L19" s="133" t="s">
        <v>109</v>
      </c>
      <c r="M19" s="107" t="s">
        <v>110</v>
      </c>
      <c r="N19" s="98" t="s">
        <v>111</v>
      </c>
      <c r="O19" s="107" t="s">
        <v>112</v>
      </c>
      <c r="P19" s="107" t="s">
        <v>108</v>
      </c>
      <c r="Q19" s="107" t="s">
        <v>109</v>
      </c>
      <c r="R19" s="107" t="s">
        <v>113</v>
      </c>
      <c r="S19" s="107" t="s">
        <v>114</v>
      </c>
      <c r="T19" s="107" t="s">
        <v>82</v>
      </c>
      <c r="U19" s="107" t="s">
        <v>46</v>
      </c>
      <c r="V19" s="99"/>
      <c r="W19" s="93"/>
      <c r="X19" s="93"/>
      <c r="Y19" s="93"/>
      <c r="Z19" s="93"/>
      <c r="AA19" s="93"/>
      <c r="AB19" s="93"/>
      <c r="AC19" s="93"/>
      <c r="AD19" s="93"/>
      <c r="AE19" s="93"/>
      <c r="AF19" s="93"/>
    </row>
    <row r="20" spans="2:32">
      <c r="B20" s="97"/>
      <c r="C20" s="134" t="s">
        <v>115</v>
      </c>
      <c r="D20" s="134" t="s">
        <v>4</v>
      </c>
      <c r="E20" s="134" t="s">
        <v>116</v>
      </c>
      <c r="F20" s="112" t="s">
        <v>3</v>
      </c>
      <c r="G20" s="135" t="s">
        <v>3</v>
      </c>
      <c r="H20" s="135" t="s">
        <v>3</v>
      </c>
      <c r="I20" s="136" t="s">
        <v>3</v>
      </c>
      <c r="J20" s="136" t="s">
        <v>3</v>
      </c>
      <c r="K20" s="137" t="s">
        <v>3</v>
      </c>
      <c r="L20" s="137" t="s">
        <v>3</v>
      </c>
      <c r="M20" s="138" t="s">
        <v>117</v>
      </c>
      <c r="N20" s="107" t="s">
        <v>118</v>
      </c>
      <c r="O20" s="98" t="s">
        <v>119</v>
      </c>
      <c r="P20" s="134" t="s">
        <v>3</v>
      </c>
      <c r="Q20" s="134" t="s">
        <v>3</v>
      </c>
      <c r="R20" s="134" t="s">
        <v>120</v>
      </c>
      <c r="S20" s="134" t="s">
        <v>120</v>
      </c>
      <c r="T20" s="134"/>
      <c r="U20" s="134"/>
      <c r="V20" s="139"/>
      <c r="W20" s="140"/>
      <c r="X20" s="140"/>
      <c r="Y20" s="140"/>
      <c r="Z20" s="140"/>
      <c r="AA20" s="93"/>
      <c r="AB20" s="93"/>
      <c r="AC20" s="93"/>
      <c r="AD20" s="93"/>
      <c r="AE20" s="93"/>
      <c r="AF20" s="93"/>
    </row>
    <row r="21" spans="2:32">
      <c r="B21" s="97"/>
      <c r="C21" s="141">
        <v>1</v>
      </c>
      <c r="D21" s="141">
        <f t="shared" ref="D21:D35" si="0">23+C21</f>
        <v>24</v>
      </c>
      <c r="E21" s="141">
        <v>152</v>
      </c>
      <c r="F21" s="142" t="e">
        <f>$H$4*(D21-23)/12</f>
        <v>#VALUE!</v>
      </c>
      <c r="G21" s="143" t="e">
        <f>($G$15-$G$16)/(35-29)*(D21-35)+$G$15</f>
        <v>#VALUE!</v>
      </c>
      <c r="H21" s="143" t="e">
        <f>($H$15-$H$16)/(35-29)*(D21-35)+$H$15</f>
        <v>#VALUE!</v>
      </c>
      <c r="I21" s="144" t="e">
        <f>($J$15-$J$16)/(35-29)*(D21-35)+$J$15</f>
        <v>#VALUE!</v>
      </c>
      <c r="J21" s="144" t="e">
        <f>($K$15-$K$16)/(35-29)*(D21-35)+$K$15</f>
        <v>#VALUE!</v>
      </c>
      <c r="K21" s="145" t="e">
        <f>($M$15-$M$16)/(35-29)*(D21-35)+$M$15</f>
        <v>#VALUE!</v>
      </c>
      <c r="L21" s="145" t="e">
        <f>($N$15-$N$16)/(35-29)*(D21-35)+$N$15</f>
        <v>#VALUE!</v>
      </c>
      <c r="M21" s="146" t="e">
        <f t="shared" ref="M21:M35" si="1">IF(F21&lt;=G21,1,IF(F21&lt;=I21,2,IF(F21&lt;=K21,3,IF(F21&gt;K21,4))))</f>
        <v>#VALUE!</v>
      </c>
      <c r="N21" s="121" t="e">
        <f t="shared" ref="N21:N35" si="2">(1&lt;=F21/G21)+(1&gt;F21/G21)*(F21/G21)</f>
        <v>#VALUE!</v>
      </c>
      <c r="O21" s="121" t="e">
        <f>1-$S$12*(1-N21)</f>
        <v>#VALUE!</v>
      </c>
      <c r="P21" s="142" t="e">
        <f>($F21&lt;=$G21)*$G21+(($G21&lt;$F21)*($F21&lt;=$I21))*$F21+(($I21&lt;$F21)*($F21&lt;=$K21))*$F21+($F21&gt;$K21)*$K21</f>
        <v>#VALUE!</v>
      </c>
      <c r="Q21" s="142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42" t="e">
        <f>$P21*$N21*$E21</f>
        <v>#VALUE!</v>
      </c>
      <c r="S21" s="142" t="e">
        <f>$Q21*$N21/$O21*$E21</f>
        <v>#VALUE!</v>
      </c>
      <c r="T21" s="121" t="e">
        <f>$P21/$Q21</f>
        <v>#VALUE!</v>
      </c>
      <c r="U21" s="147" t="e">
        <f>R21/S21</f>
        <v>#VALUE!</v>
      </c>
      <c r="V21" s="148"/>
      <c r="W21" s="140"/>
      <c r="X21" s="140"/>
      <c r="Y21" s="93"/>
      <c r="Z21" s="93"/>
      <c r="AA21" s="93"/>
      <c r="AB21" s="93"/>
      <c r="AC21" s="93"/>
      <c r="AD21" s="93"/>
      <c r="AE21" s="93"/>
      <c r="AF21" s="93"/>
    </row>
    <row r="22" spans="2:32">
      <c r="B22" s="97"/>
      <c r="C22" s="141">
        <f t="shared" ref="C22:C35" si="3">C21+1</f>
        <v>2</v>
      </c>
      <c r="D22" s="141">
        <f t="shared" si="0"/>
        <v>25</v>
      </c>
      <c r="E22" s="141">
        <v>146</v>
      </c>
      <c r="F22" s="142" t="e">
        <f t="shared" ref="F22:F35" si="4">$H$4*(D22-23)/12</f>
        <v>#VALUE!</v>
      </c>
      <c r="G22" s="143" t="e">
        <f t="shared" ref="G22:G35" si="5">($G$15-$G$16)/(35-29)*(D22-35)+$G$15</f>
        <v>#VALUE!</v>
      </c>
      <c r="H22" s="143" t="e">
        <f t="shared" ref="H22:H35" si="6">($H$15-$H$16)/(35-29)*(D22-35)+$H$15</f>
        <v>#VALUE!</v>
      </c>
      <c r="I22" s="144" t="e">
        <f t="shared" ref="I22:I35" si="7">($J$15-$J$16)/(35-29)*(D22-35)+$J$15</f>
        <v>#VALUE!</v>
      </c>
      <c r="J22" s="144" t="e">
        <f t="shared" ref="J22:J35" si="8">($K$15-$K$16)/(35-29)*(D22-35)+$K$15</f>
        <v>#VALUE!</v>
      </c>
      <c r="K22" s="145" t="e">
        <f t="shared" ref="K22:K35" si="9">($M$15-$M$16)/(35-29)*(D22-35)+$M$15</f>
        <v>#VALUE!</v>
      </c>
      <c r="L22" s="145" t="e">
        <f t="shared" ref="L22:L35" si="10">($N$15-$N$16)/(35-29)*(D22-35)+$N$15</f>
        <v>#VALUE!</v>
      </c>
      <c r="M22" s="146" t="e">
        <f t="shared" si="1"/>
        <v>#VALUE!</v>
      </c>
      <c r="N22" s="121" t="e">
        <f t="shared" si="2"/>
        <v>#VALUE!</v>
      </c>
      <c r="O22" s="121" t="e">
        <f t="shared" ref="O22:O35" si="11">1-$S$12*(1-N22)</f>
        <v>#VALUE!</v>
      </c>
      <c r="P22" s="142" t="e">
        <f t="shared" ref="P22:P35" si="12">($F22&lt;=$G22)*$G22+(($G22&lt;$F22)*($F22&lt;=$I22))*$F22+(($I22&lt;$F22)*($F22&lt;=$K22))*$F22+($F22&gt;$K22)*$K22</f>
        <v>#VALUE!</v>
      </c>
      <c r="Q22" s="142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42" t="e">
        <f t="shared" ref="R22:R35" si="14">$P22*$N22*$E22</f>
        <v>#VALUE!</v>
      </c>
      <c r="S22" s="142" t="e">
        <f t="shared" ref="S22:S35" si="15">$Q22*$N22/$O22*$E22</f>
        <v>#VALUE!</v>
      </c>
      <c r="T22" s="121" t="e">
        <f t="shared" ref="T22:T35" si="16">$P22/$Q22</f>
        <v>#VALUE!</v>
      </c>
      <c r="U22" s="147" t="e">
        <f t="shared" ref="U22:U36" si="17">R22/S22</f>
        <v>#VALUE!</v>
      </c>
      <c r="V22" s="139"/>
      <c r="W22" s="149"/>
      <c r="X22" s="149"/>
      <c r="Y22" s="98"/>
      <c r="Z22" s="98"/>
      <c r="AA22" s="98"/>
      <c r="AB22" s="93"/>
      <c r="AC22" s="93"/>
      <c r="AD22" s="93"/>
      <c r="AE22" s="93"/>
      <c r="AF22" s="93"/>
    </row>
    <row r="23" spans="2:32">
      <c r="B23" s="97"/>
      <c r="C23" s="141">
        <f t="shared" si="3"/>
        <v>3</v>
      </c>
      <c r="D23" s="141">
        <f t="shared" si="0"/>
        <v>26</v>
      </c>
      <c r="E23" s="141">
        <v>140</v>
      </c>
      <c r="F23" s="142" t="e">
        <f t="shared" si="4"/>
        <v>#VALUE!</v>
      </c>
      <c r="G23" s="143" t="e">
        <f t="shared" si="5"/>
        <v>#VALUE!</v>
      </c>
      <c r="H23" s="143" t="e">
        <f t="shared" si="6"/>
        <v>#VALUE!</v>
      </c>
      <c r="I23" s="144" t="e">
        <f t="shared" si="7"/>
        <v>#VALUE!</v>
      </c>
      <c r="J23" s="144" t="e">
        <f t="shared" si="8"/>
        <v>#VALUE!</v>
      </c>
      <c r="K23" s="145" t="e">
        <f t="shared" si="9"/>
        <v>#VALUE!</v>
      </c>
      <c r="L23" s="145" t="e">
        <f t="shared" si="10"/>
        <v>#VALUE!</v>
      </c>
      <c r="M23" s="146" t="e">
        <f t="shared" si="1"/>
        <v>#VALUE!</v>
      </c>
      <c r="N23" s="121" t="e">
        <f t="shared" si="2"/>
        <v>#VALUE!</v>
      </c>
      <c r="O23" s="121" t="e">
        <f t="shared" si="11"/>
        <v>#VALUE!</v>
      </c>
      <c r="P23" s="142" t="e">
        <f t="shared" si="12"/>
        <v>#VALUE!</v>
      </c>
      <c r="Q23" s="142" t="e">
        <f t="shared" si="13"/>
        <v>#VALUE!</v>
      </c>
      <c r="R23" s="142" t="e">
        <f t="shared" si="14"/>
        <v>#VALUE!</v>
      </c>
      <c r="S23" s="142" t="e">
        <f t="shared" si="15"/>
        <v>#VALUE!</v>
      </c>
      <c r="T23" s="121" t="e">
        <f t="shared" si="16"/>
        <v>#VALUE!</v>
      </c>
      <c r="U23" s="147" t="e">
        <f t="shared" si="17"/>
        <v>#VALUE!</v>
      </c>
      <c r="V23" s="148"/>
      <c r="W23" s="149"/>
      <c r="X23" s="149"/>
      <c r="Y23" s="98"/>
      <c r="Z23" s="98"/>
      <c r="AA23" s="93"/>
      <c r="AB23" s="93"/>
      <c r="AC23" s="93"/>
      <c r="AD23" s="93"/>
      <c r="AE23" s="93"/>
      <c r="AF23" s="93"/>
    </row>
    <row r="24" spans="2:32">
      <c r="B24" s="97"/>
      <c r="C24" s="141">
        <f t="shared" si="3"/>
        <v>4</v>
      </c>
      <c r="D24" s="141">
        <f t="shared" si="0"/>
        <v>27</v>
      </c>
      <c r="E24" s="141">
        <v>130</v>
      </c>
      <c r="F24" s="142" t="e">
        <f t="shared" si="4"/>
        <v>#VALUE!</v>
      </c>
      <c r="G24" s="143" t="e">
        <f t="shared" si="5"/>
        <v>#VALUE!</v>
      </c>
      <c r="H24" s="143" t="e">
        <f t="shared" si="6"/>
        <v>#VALUE!</v>
      </c>
      <c r="I24" s="144" t="e">
        <f t="shared" si="7"/>
        <v>#VALUE!</v>
      </c>
      <c r="J24" s="144" t="e">
        <f t="shared" si="8"/>
        <v>#VALUE!</v>
      </c>
      <c r="K24" s="145" t="e">
        <f t="shared" si="9"/>
        <v>#VALUE!</v>
      </c>
      <c r="L24" s="145" t="e">
        <f t="shared" si="10"/>
        <v>#VALUE!</v>
      </c>
      <c r="M24" s="146" t="e">
        <f t="shared" si="1"/>
        <v>#VALUE!</v>
      </c>
      <c r="N24" s="121" t="e">
        <f t="shared" si="2"/>
        <v>#VALUE!</v>
      </c>
      <c r="O24" s="121" t="e">
        <f t="shared" si="11"/>
        <v>#VALUE!</v>
      </c>
      <c r="P24" s="142" t="e">
        <f t="shared" si="12"/>
        <v>#VALUE!</v>
      </c>
      <c r="Q24" s="142" t="e">
        <f t="shared" si="13"/>
        <v>#VALUE!</v>
      </c>
      <c r="R24" s="142" t="e">
        <f t="shared" si="14"/>
        <v>#VALUE!</v>
      </c>
      <c r="S24" s="142" t="e">
        <f t="shared" si="15"/>
        <v>#VALUE!</v>
      </c>
      <c r="T24" s="121" t="e">
        <f t="shared" si="16"/>
        <v>#VALUE!</v>
      </c>
      <c r="U24" s="147" t="e">
        <f t="shared" si="17"/>
        <v>#VALUE!</v>
      </c>
      <c r="V24" s="148"/>
      <c r="W24" s="150"/>
      <c r="X24" s="100"/>
      <c r="Y24" s="100"/>
      <c r="Z24" s="100"/>
      <c r="AA24" s="104"/>
      <c r="AB24" s="93"/>
      <c r="AC24" s="93"/>
      <c r="AD24" s="93"/>
      <c r="AE24" s="93"/>
      <c r="AF24" s="93"/>
    </row>
    <row r="25" spans="2:32">
      <c r="B25" s="97"/>
      <c r="C25" s="141">
        <f t="shared" si="3"/>
        <v>5</v>
      </c>
      <c r="D25" s="141">
        <f t="shared" si="0"/>
        <v>28</v>
      </c>
      <c r="E25" s="141">
        <v>112</v>
      </c>
      <c r="F25" s="142" t="e">
        <f t="shared" si="4"/>
        <v>#VALUE!</v>
      </c>
      <c r="G25" s="143" t="e">
        <f t="shared" si="5"/>
        <v>#VALUE!</v>
      </c>
      <c r="H25" s="143" t="e">
        <f t="shared" si="6"/>
        <v>#VALUE!</v>
      </c>
      <c r="I25" s="144" t="e">
        <f t="shared" si="7"/>
        <v>#VALUE!</v>
      </c>
      <c r="J25" s="144" t="e">
        <f t="shared" si="8"/>
        <v>#VALUE!</v>
      </c>
      <c r="K25" s="145" t="e">
        <f t="shared" si="9"/>
        <v>#VALUE!</v>
      </c>
      <c r="L25" s="145" t="e">
        <f t="shared" si="10"/>
        <v>#VALUE!</v>
      </c>
      <c r="M25" s="146" t="e">
        <f t="shared" si="1"/>
        <v>#VALUE!</v>
      </c>
      <c r="N25" s="121" t="e">
        <f t="shared" si="2"/>
        <v>#VALUE!</v>
      </c>
      <c r="O25" s="121" t="e">
        <f t="shared" si="11"/>
        <v>#VALUE!</v>
      </c>
      <c r="P25" s="142" t="e">
        <f t="shared" si="12"/>
        <v>#VALUE!</v>
      </c>
      <c r="Q25" s="142" t="e">
        <f t="shared" si="13"/>
        <v>#VALUE!</v>
      </c>
      <c r="R25" s="142" t="e">
        <f t="shared" si="14"/>
        <v>#VALUE!</v>
      </c>
      <c r="S25" s="142" t="e">
        <f t="shared" si="15"/>
        <v>#VALUE!</v>
      </c>
      <c r="T25" s="121" t="e">
        <f t="shared" si="16"/>
        <v>#VALUE!</v>
      </c>
      <c r="U25" s="147" t="e">
        <f t="shared" si="17"/>
        <v>#VALUE!</v>
      </c>
      <c r="V25" s="148"/>
      <c r="W25" s="150"/>
      <c r="X25" s="100"/>
      <c r="Y25" s="100"/>
      <c r="Z25" s="100"/>
      <c r="AA25" s="104"/>
      <c r="AB25" s="93"/>
      <c r="AC25" s="93"/>
      <c r="AD25" s="93"/>
      <c r="AE25" s="93"/>
      <c r="AF25" s="93"/>
    </row>
    <row r="26" spans="2:32">
      <c r="B26" s="97"/>
      <c r="C26" s="141">
        <f t="shared" si="3"/>
        <v>6</v>
      </c>
      <c r="D26" s="141">
        <f t="shared" si="0"/>
        <v>29</v>
      </c>
      <c r="E26" s="141">
        <v>89</v>
      </c>
      <c r="F26" s="142" t="e">
        <f t="shared" si="4"/>
        <v>#VALUE!</v>
      </c>
      <c r="G26" s="143" t="e">
        <f t="shared" si="5"/>
        <v>#VALUE!</v>
      </c>
      <c r="H26" s="143" t="e">
        <f t="shared" si="6"/>
        <v>#VALUE!</v>
      </c>
      <c r="I26" s="144" t="e">
        <f t="shared" si="7"/>
        <v>#VALUE!</v>
      </c>
      <c r="J26" s="144" t="e">
        <f t="shared" si="8"/>
        <v>#VALUE!</v>
      </c>
      <c r="K26" s="145" t="e">
        <f t="shared" si="9"/>
        <v>#VALUE!</v>
      </c>
      <c r="L26" s="145" t="e">
        <f t="shared" si="10"/>
        <v>#VALUE!</v>
      </c>
      <c r="M26" s="146" t="e">
        <f t="shared" si="1"/>
        <v>#VALUE!</v>
      </c>
      <c r="N26" s="121" t="e">
        <f t="shared" si="2"/>
        <v>#VALUE!</v>
      </c>
      <c r="O26" s="121" t="e">
        <f t="shared" si="11"/>
        <v>#VALUE!</v>
      </c>
      <c r="P26" s="142" t="e">
        <f t="shared" si="12"/>
        <v>#VALUE!</v>
      </c>
      <c r="Q26" s="142" t="e">
        <f t="shared" si="13"/>
        <v>#VALUE!</v>
      </c>
      <c r="R26" s="142" t="e">
        <f t="shared" si="14"/>
        <v>#VALUE!</v>
      </c>
      <c r="S26" s="142" t="e">
        <f t="shared" si="15"/>
        <v>#VALUE!</v>
      </c>
      <c r="T26" s="121" t="e">
        <f t="shared" si="16"/>
        <v>#VALUE!</v>
      </c>
      <c r="U26" s="147" t="e">
        <f t="shared" si="17"/>
        <v>#VALUE!</v>
      </c>
      <c r="V26" s="148"/>
      <c r="W26" s="150"/>
      <c r="X26" s="100"/>
      <c r="Y26" s="100"/>
      <c r="Z26" s="100"/>
      <c r="AA26" s="104"/>
      <c r="AB26" s="93"/>
      <c r="AC26" s="93"/>
      <c r="AD26" s="93"/>
      <c r="AE26" s="93"/>
      <c r="AF26" s="93"/>
    </row>
    <row r="27" spans="2:32">
      <c r="B27" s="97"/>
      <c r="C27" s="141">
        <f t="shared" si="3"/>
        <v>7</v>
      </c>
      <c r="D27" s="141">
        <f t="shared" si="0"/>
        <v>30</v>
      </c>
      <c r="E27" s="141">
        <v>69</v>
      </c>
      <c r="F27" s="142" t="e">
        <f t="shared" si="4"/>
        <v>#VALUE!</v>
      </c>
      <c r="G27" s="143" t="e">
        <f t="shared" si="5"/>
        <v>#VALUE!</v>
      </c>
      <c r="H27" s="143" t="e">
        <f t="shared" si="6"/>
        <v>#VALUE!</v>
      </c>
      <c r="I27" s="144" t="e">
        <f t="shared" si="7"/>
        <v>#VALUE!</v>
      </c>
      <c r="J27" s="144" t="e">
        <f t="shared" si="8"/>
        <v>#VALUE!</v>
      </c>
      <c r="K27" s="145" t="e">
        <f t="shared" si="9"/>
        <v>#VALUE!</v>
      </c>
      <c r="L27" s="145" t="e">
        <f t="shared" si="10"/>
        <v>#VALUE!</v>
      </c>
      <c r="M27" s="146" t="e">
        <f t="shared" si="1"/>
        <v>#VALUE!</v>
      </c>
      <c r="N27" s="121" t="e">
        <f t="shared" si="2"/>
        <v>#VALUE!</v>
      </c>
      <c r="O27" s="121" t="e">
        <f t="shared" si="11"/>
        <v>#VALUE!</v>
      </c>
      <c r="P27" s="142" t="e">
        <f t="shared" si="12"/>
        <v>#VALUE!</v>
      </c>
      <c r="Q27" s="142" t="e">
        <f t="shared" si="13"/>
        <v>#VALUE!</v>
      </c>
      <c r="R27" s="142" t="e">
        <f t="shared" si="14"/>
        <v>#VALUE!</v>
      </c>
      <c r="S27" s="142" t="e">
        <f t="shared" si="15"/>
        <v>#VALUE!</v>
      </c>
      <c r="T27" s="121" t="e">
        <f t="shared" si="16"/>
        <v>#VALUE!</v>
      </c>
      <c r="U27" s="147" t="e">
        <f t="shared" si="17"/>
        <v>#VALUE!</v>
      </c>
      <c r="V27" s="148"/>
      <c r="W27" s="150"/>
      <c r="X27" s="100"/>
      <c r="Y27" s="100"/>
      <c r="Z27" s="100"/>
      <c r="AA27" s="104"/>
      <c r="AB27" s="93"/>
      <c r="AC27" s="93"/>
      <c r="AD27" s="93"/>
      <c r="AE27" s="93"/>
      <c r="AF27" s="93"/>
    </row>
    <row r="28" spans="2:32">
      <c r="B28" s="97"/>
      <c r="C28" s="141">
        <f t="shared" si="3"/>
        <v>8</v>
      </c>
      <c r="D28" s="141">
        <f t="shared" si="0"/>
        <v>31</v>
      </c>
      <c r="E28" s="141">
        <v>47</v>
      </c>
      <c r="F28" s="142" t="e">
        <f t="shared" si="4"/>
        <v>#VALUE!</v>
      </c>
      <c r="G28" s="143" t="e">
        <f t="shared" si="5"/>
        <v>#VALUE!</v>
      </c>
      <c r="H28" s="143" t="e">
        <f t="shared" si="6"/>
        <v>#VALUE!</v>
      </c>
      <c r="I28" s="144" t="e">
        <f t="shared" si="7"/>
        <v>#VALUE!</v>
      </c>
      <c r="J28" s="144" t="e">
        <f t="shared" si="8"/>
        <v>#VALUE!</v>
      </c>
      <c r="K28" s="145" t="e">
        <f t="shared" si="9"/>
        <v>#VALUE!</v>
      </c>
      <c r="L28" s="145" t="e">
        <f t="shared" si="10"/>
        <v>#VALUE!</v>
      </c>
      <c r="M28" s="146" t="e">
        <f t="shared" si="1"/>
        <v>#VALUE!</v>
      </c>
      <c r="N28" s="121" t="e">
        <f t="shared" si="2"/>
        <v>#VALUE!</v>
      </c>
      <c r="O28" s="121" t="e">
        <f t="shared" si="11"/>
        <v>#VALUE!</v>
      </c>
      <c r="P28" s="142" t="e">
        <f t="shared" si="12"/>
        <v>#VALUE!</v>
      </c>
      <c r="Q28" s="142" t="e">
        <f t="shared" si="13"/>
        <v>#VALUE!</v>
      </c>
      <c r="R28" s="142" t="e">
        <f t="shared" si="14"/>
        <v>#VALUE!</v>
      </c>
      <c r="S28" s="142" t="e">
        <f t="shared" si="15"/>
        <v>#VALUE!</v>
      </c>
      <c r="T28" s="121" t="e">
        <f t="shared" si="16"/>
        <v>#VALUE!</v>
      </c>
      <c r="U28" s="147" t="e">
        <f t="shared" si="17"/>
        <v>#VALUE!</v>
      </c>
      <c r="V28" s="148"/>
      <c r="W28" s="150"/>
      <c r="X28" s="100"/>
      <c r="Y28" s="100"/>
      <c r="Z28" s="100"/>
      <c r="AA28" s="104"/>
      <c r="AB28" s="93"/>
      <c r="AC28" s="93"/>
      <c r="AD28" s="93"/>
      <c r="AE28" s="93"/>
      <c r="AF28" s="93"/>
    </row>
    <row r="29" spans="2:32">
      <c r="B29" s="97"/>
      <c r="C29" s="141">
        <f t="shared" si="3"/>
        <v>9</v>
      </c>
      <c r="D29" s="141">
        <f t="shared" si="0"/>
        <v>32</v>
      </c>
      <c r="E29" s="141">
        <v>29</v>
      </c>
      <c r="F29" s="142" t="e">
        <f t="shared" si="4"/>
        <v>#VALUE!</v>
      </c>
      <c r="G29" s="143" t="e">
        <f t="shared" si="5"/>
        <v>#VALUE!</v>
      </c>
      <c r="H29" s="143" t="e">
        <f t="shared" si="6"/>
        <v>#VALUE!</v>
      </c>
      <c r="I29" s="144" t="e">
        <f t="shared" si="7"/>
        <v>#VALUE!</v>
      </c>
      <c r="J29" s="144" t="e">
        <f t="shared" si="8"/>
        <v>#VALUE!</v>
      </c>
      <c r="K29" s="145" t="e">
        <f t="shared" si="9"/>
        <v>#VALUE!</v>
      </c>
      <c r="L29" s="145" t="e">
        <f t="shared" si="10"/>
        <v>#VALUE!</v>
      </c>
      <c r="M29" s="146" t="e">
        <f t="shared" si="1"/>
        <v>#VALUE!</v>
      </c>
      <c r="N29" s="121" t="e">
        <f t="shared" si="2"/>
        <v>#VALUE!</v>
      </c>
      <c r="O29" s="121" t="e">
        <f t="shared" si="11"/>
        <v>#VALUE!</v>
      </c>
      <c r="P29" s="142" t="e">
        <f t="shared" si="12"/>
        <v>#VALUE!</v>
      </c>
      <c r="Q29" s="142" t="e">
        <f t="shared" si="13"/>
        <v>#VALUE!</v>
      </c>
      <c r="R29" s="142" t="e">
        <f t="shared" si="14"/>
        <v>#VALUE!</v>
      </c>
      <c r="S29" s="142" t="e">
        <f t="shared" si="15"/>
        <v>#VALUE!</v>
      </c>
      <c r="T29" s="121" t="e">
        <f t="shared" si="16"/>
        <v>#VALUE!</v>
      </c>
      <c r="U29" s="147" t="e">
        <f t="shared" si="17"/>
        <v>#VALUE!</v>
      </c>
      <c r="V29" s="148"/>
      <c r="W29" s="150"/>
      <c r="X29" s="100"/>
      <c r="Y29" s="100"/>
      <c r="Z29" s="100"/>
      <c r="AA29" s="104"/>
      <c r="AB29" s="93"/>
      <c r="AC29" s="93"/>
      <c r="AD29" s="93"/>
      <c r="AE29" s="93"/>
      <c r="AF29" s="93"/>
    </row>
    <row r="30" spans="2:32">
      <c r="B30" s="97"/>
      <c r="C30" s="141">
        <f t="shared" si="3"/>
        <v>10</v>
      </c>
      <c r="D30" s="141">
        <f t="shared" si="0"/>
        <v>33</v>
      </c>
      <c r="E30" s="141">
        <v>14</v>
      </c>
      <c r="F30" s="142" t="e">
        <f t="shared" si="4"/>
        <v>#VALUE!</v>
      </c>
      <c r="G30" s="143" t="e">
        <f t="shared" si="5"/>
        <v>#VALUE!</v>
      </c>
      <c r="H30" s="143" t="e">
        <f t="shared" si="6"/>
        <v>#VALUE!</v>
      </c>
      <c r="I30" s="144" t="e">
        <f t="shared" si="7"/>
        <v>#VALUE!</v>
      </c>
      <c r="J30" s="144" t="e">
        <f t="shared" si="8"/>
        <v>#VALUE!</v>
      </c>
      <c r="K30" s="145" t="e">
        <f t="shared" si="9"/>
        <v>#VALUE!</v>
      </c>
      <c r="L30" s="145" t="e">
        <f t="shared" si="10"/>
        <v>#VALUE!</v>
      </c>
      <c r="M30" s="146" t="e">
        <f t="shared" si="1"/>
        <v>#VALUE!</v>
      </c>
      <c r="N30" s="121" t="e">
        <f t="shared" si="2"/>
        <v>#VALUE!</v>
      </c>
      <c r="O30" s="121" t="e">
        <f t="shared" si="11"/>
        <v>#VALUE!</v>
      </c>
      <c r="P30" s="142" t="e">
        <f t="shared" si="12"/>
        <v>#VALUE!</v>
      </c>
      <c r="Q30" s="142" t="e">
        <f t="shared" si="13"/>
        <v>#VALUE!</v>
      </c>
      <c r="R30" s="142" t="e">
        <f t="shared" si="14"/>
        <v>#VALUE!</v>
      </c>
      <c r="S30" s="142" t="e">
        <f t="shared" si="15"/>
        <v>#VALUE!</v>
      </c>
      <c r="T30" s="121" t="e">
        <f t="shared" si="16"/>
        <v>#VALUE!</v>
      </c>
      <c r="U30" s="147" t="e">
        <f t="shared" si="17"/>
        <v>#VALUE!</v>
      </c>
      <c r="V30" s="148"/>
      <c r="W30" s="150"/>
      <c r="X30" s="100"/>
      <c r="Y30" s="100"/>
      <c r="Z30" s="100"/>
      <c r="AA30" s="104"/>
      <c r="AB30" s="93"/>
      <c r="AC30" s="93"/>
      <c r="AD30" s="93"/>
      <c r="AE30" s="93"/>
      <c r="AF30" s="93"/>
    </row>
    <row r="31" spans="2:32">
      <c r="B31" s="97"/>
      <c r="C31" s="141">
        <f t="shared" si="3"/>
        <v>11</v>
      </c>
      <c r="D31" s="141">
        <f t="shared" si="0"/>
        <v>34</v>
      </c>
      <c r="E31" s="141">
        <v>6</v>
      </c>
      <c r="F31" s="142" t="e">
        <f t="shared" si="4"/>
        <v>#VALUE!</v>
      </c>
      <c r="G31" s="143" t="e">
        <f t="shared" si="5"/>
        <v>#VALUE!</v>
      </c>
      <c r="H31" s="143" t="e">
        <f t="shared" si="6"/>
        <v>#VALUE!</v>
      </c>
      <c r="I31" s="144" t="e">
        <f t="shared" si="7"/>
        <v>#VALUE!</v>
      </c>
      <c r="J31" s="144" t="e">
        <f t="shared" si="8"/>
        <v>#VALUE!</v>
      </c>
      <c r="K31" s="145" t="e">
        <f t="shared" si="9"/>
        <v>#VALUE!</v>
      </c>
      <c r="L31" s="145" t="e">
        <f t="shared" si="10"/>
        <v>#VALUE!</v>
      </c>
      <c r="M31" s="146" t="e">
        <f t="shared" si="1"/>
        <v>#VALUE!</v>
      </c>
      <c r="N31" s="121" t="e">
        <f t="shared" si="2"/>
        <v>#VALUE!</v>
      </c>
      <c r="O31" s="121" t="e">
        <f t="shared" si="11"/>
        <v>#VALUE!</v>
      </c>
      <c r="P31" s="142" t="e">
        <f t="shared" si="12"/>
        <v>#VALUE!</v>
      </c>
      <c r="Q31" s="142" t="e">
        <f t="shared" si="13"/>
        <v>#VALUE!</v>
      </c>
      <c r="R31" s="142" t="e">
        <f t="shared" si="14"/>
        <v>#VALUE!</v>
      </c>
      <c r="S31" s="142" t="e">
        <f t="shared" si="15"/>
        <v>#VALUE!</v>
      </c>
      <c r="T31" s="121" t="e">
        <f t="shared" si="16"/>
        <v>#VALUE!</v>
      </c>
      <c r="U31" s="147" t="e">
        <f t="shared" si="17"/>
        <v>#VALUE!</v>
      </c>
      <c r="V31" s="148"/>
      <c r="W31" s="100"/>
      <c r="X31" s="100"/>
      <c r="Y31" s="100"/>
      <c r="Z31" s="100"/>
      <c r="AA31" s="104"/>
      <c r="AB31" s="93"/>
      <c r="AC31" s="93"/>
      <c r="AD31" s="93"/>
      <c r="AE31" s="93"/>
      <c r="AF31" s="93"/>
    </row>
    <row r="32" spans="2:32">
      <c r="B32" s="97"/>
      <c r="C32" s="141">
        <f t="shared" si="3"/>
        <v>12</v>
      </c>
      <c r="D32" s="141">
        <f t="shared" si="0"/>
        <v>35</v>
      </c>
      <c r="E32" s="141">
        <v>4</v>
      </c>
      <c r="F32" s="142" t="e">
        <f t="shared" si="4"/>
        <v>#VALUE!</v>
      </c>
      <c r="G32" s="143" t="e">
        <f t="shared" si="5"/>
        <v>#VALUE!</v>
      </c>
      <c r="H32" s="143" t="e">
        <f t="shared" si="6"/>
        <v>#VALUE!</v>
      </c>
      <c r="I32" s="144" t="e">
        <f t="shared" si="7"/>
        <v>#VALUE!</v>
      </c>
      <c r="J32" s="144" t="e">
        <f t="shared" si="8"/>
        <v>#VALUE!</v>
      </c>
      <c r="K32" s="145" t="e">
        <f t="shared" si="9"/>
        <v>#VALUE!</v>
      </c>
      <c r="L32" s="145" t="e">
        <f t="shared" si="10"/>
        <v>#VALUE!</v>
      </c>
      <c r="M32" s="146" t="e">
        <f t="shared" si="1"/>
        <v>#VALUE!</v>
      </c>
      <c r="N32" s="121" t="e">
        <f t="shared" si="2"/>
        <v>#VALUE!</v>
      </c>
      <c r="O32" s="121" t="e">
        <f t="shared" si="11"/>
        <v>#VALUE!</v>
      </c>
      <c r="P32" s="142" t="e">
        <f t="shared" si="12"/>
        <v>#VALUE!</v>
      </c>
      <c r="Q32" s="142" t="e">
        <f t="shared" si="13"/>
        <v>#VALUE!</v>
      </c>
      <c r="R32" s="142" t="e">
        <f t="shared" si="14"/>
        <v>#VALUE!</v>
      </c>
      <c r="S32" s="142" t="e">
        <f t="shared" si="15"/>
        <v>#VALUE!</v>
      </c>
      <c r="T32" s="121" t="e">
        <f t="shared" si="16"/>
        <v>#VALUE!</v>
      </c>
      <c r="U32" s="147" t="e">
        <f t="shared" si="17"/>
        <v>#VALUE!</v>
      </c>
      <c r="V32" s="148"/>
      <c r="W32" s="100"/>
      <c r="X32" s="100"/>
      <c r="Y32" s="100"/>
      <c r="Z32" s="100"/>
      <c r="AA32" s="104"/>
      <c r="AB32" s="93"/>
      <c r="AC32" s="93"/>
      <c r="AD32" s="93"/>
      <c r="AE32" s="93"/>
      <c r="AF32" s="93"/>
    </row>
    <row r="33" spans="2:32">
      <c r="B33" s="97"/>
      <c r="C33" s="141">
        <f t="shared" si="3"/>
        <v>13</v>
      </c>
      <c r="D33" s="141">
        <f t="shared" si="0"/>
        <v>36</v>
      </c>
      <c r="E33" s="141">
        <v>2</v>
      </c>
      <c r="F33" s="142" t="e">
        <f t="shared" si="4"/>
        <v>#VALUE!</v>
      </c>
      <c r="G33" s="143" t="e">
        <f t="shared" si="5"/>
        <v>#VALUE!</v>
      </c>
      <c r="H33" s="143" t="e">
        <f t="shared" si="6"/>
        <v>#VALUE!</v>
      </c>
      <c r="I33" s="144" t="e">
        <f t="shared" si="7"/>
        <v>#VALUE!</v>
      </c>
      <c r="J33" s="144" t="e">
        <f t="shared" si="8"/>
        <v>#VALUE!</v>
      </c>
      <c r="K33" s="145" t="e">
        <f t="shared" si="9"/>
        <v>#VALUE!</v>
      </c>
      <c r="L33" s="145" t="e">
        <f t="shared" si="10"/>
        <v>#VALUE!</v>
      </c>
      <c r="M33" s="146" t="e">
        <f t="shared" si="1"/>
        <v>#VALUE!</v>
      </c>
      <c r="N33" s="121" t="e">
        <f t="shared" si="2"/>
        <v>#VALUE!</v>
      </c>
      <c r="O33" s="121" t="e">
        <f t="shared" si="11"/>
        <v>#VALUE!</v>
      </c>
      <c r="P33" s="142" t="e">
        <f t="shared" si="12"/>
        <v>#VALUE!</v>
      </c>
      <c r="Q33" s="142" t="e">
        <f t="shared" si="13"/>
        <v>#VALUE!</v>
      </c>
      <c r="R33" s="142" t="e">
        <f t="shared" si="14"/>
        <v>#VALUE!</v>
      </c>
      <c r="S33" s="142" t="e">
        <f t="shared" si="15"/>
        <v>#VALUE!</v>
      </c>
      <c r="T33" s="121" t="e">
        <f t="shared" si="16"/>
        <v>#VALUE!</v>
      </c>
      <c r="U33" s="147" t="e">
        <f t="shared" si="17"/>
        <v>#VALUE!</v>
      </c>
      <c r="V33" s="148"/>
      <c r="W33" s="100"/>
      <c r="X33" s="100"/>
      <c r="Y33" s="100"/>
      <c r="Z33" s="100"/>
      <c r="AA33" s="104"/>
      <c r="AB33" s="93"/>
      <c r="AC33" s="93"/>
      <c r="AD33" s="93"/>
      <c r="AE33" s="93"/>
      <c r="AF33" s="93"/>
    </row>
    <row r="34" spans="2:32">
      <c r="B34" s="97"/>
      <c r="C34" s="141">
        <f t="shared" si="3"/>
        <v>14</v>
      </c>
      <c r="D34" s="141">
        <f t="shared" si="0"/>
        <v>37</v>
      </c>
      <c r="E34" s="141">
        <v>1</v>
      </c>
      <c r="F34" s="142" t="e">
        <f t="shared" si="4"/>
        <v>#VALUE!</v>
      </c>
      <c r="G34" s="143" t="e">
        <f t="shared" si="5"/>
        <v>#VALUE!</v>
      </c>
      <c r="H34" s="143" t="e">
        <f t="shared" si="6"/>
        <v>#VALUE!</v>
      </c>
      <c r="I34" s="144" t="e">
        <f t="shared" si="7"/>
        <v>#VALUE!</v>
      </c>
      <c r="J34" s="144" t="e">
        <f t="shared" si="8"/>
        <v>#VALUE!</v>
      </c>
      <c r="K34" s="145" t="e">
        <f t="shared" si="9"/>
        <v>#VALUE!</v>
      </c>
      <c r="L34" s="145" t="e">
        <f t="shared" si="10"/>
        <v>#VALUE!</v>
      </c>
      <c r="M34" s="146" t="e">
        <f t="shared" si="1"/>
        <v>#VALUE!</v>
      </c>
      <c r="N34" s="121" t="e">
        <f t="shared" si="2"/>
        <v>#VALUE!</v>
      </c>
      <c r="O34" s="121" t="e">
        <f t="shared" si="11"/>
        <v>#VALUE!</v>
      </c>
      <c r="P34" s="142" t="e">
        <f t="shared" si="12"/>
        <v>#VALUE!</v>
      </c>
      <c r="Q34" s="142" t="e">
        <f t="shared" si="13"/>
        <v>#VALUE!</v>
      </c>
      <c r="R34" s="142" t="e">
        <f t="shared" si="14"/>
        <v>#VALUE!</v>
      </c>
      <c r="S34" s="142" t="e">
        <f t="shared" si="15"/>
        <v>#VALUE!</v>
      </c>
      <c r="T34" s="121" t="e">
        <f t="shared" si="16"/>
        <v>#VALUE!</v>
      </c>
      <c r="U34" s="147" t="e">
        <f t="shared" si="17"/>
        <v>#VALUE!</v>
      </c>
      <c r="V34" s="148"/>
      <c r="W34" s="100"/>
      <c r="X34" s="100"/>
      <c r="Y34" s="100"/>
      <c r="Z34" s="100"/>
      <c r="AA34" s="104"/>
      <c r="AB34" s="93"/>
      <c r="AC34" s="93"/>
      <c r="AD34" s="93"/>
      <c r="AE34" s="93"/>
      <c r="AF34" s="93"/>
    </row>
    <row r="35" spans="2:32">
      <c r="B35" s="97"/>
      <c r="C35" s="141">
        <f t="shared" si="3"/>
        <v>15</v>
      </c>
      <c r="D35" s="141">
        <f t="shared" si="0"/>
        <v>38</v>
      </c>
      <c r="E35" s="141">
        <v>0</v>
      </c>
      <c r="F35" s="142" t="e">
        <f t="shared" si="4"/>
        <v>#VALUE!</v>
      </c>
      <c r="G35" s="143" t="e">
        <f t="shared" si="5"/>
        <v>#VALUE!</v>
      </c>
      <c r="H35" s="143" t="e">
        <f t="shared" si="6"/>
        <v>#VALUE!</v>
      </c>
      <c r="I35" s="144" t="e">
        <f t="shared" si="7"/>
        <v>#VALUE!</v>
      </c>
      <c r="J35" s="144" t="e">
        <f t="shared" si="8"/>
        <v>#VALUE!</v>
      </c>
      <c r="K35" s="145" t="e">
        <f t="shared" si="9"/>
        <v>#VALUE!</v>
      </c>
      <c r="L35" s="145" t="e">
        <f t="shared" si="10"/>
        <v>#VALUE!</v>
      </c>
      <c r="M35" s="146" t="e">
        <f t="shared" si="1"/>
        <v>#VALUE!</v>
      </c>
      <c r="N35" s="121" t="e">
        <f t="shared" si="2"/>
        <v>#VALUE!</v>
      </c>
      <c r="O35" s="121" t="e">
        <f t="shared" si="11"/>
        <v>#VALUE!</v>
      </c>
      <c r="P35" s="142" t="e">
        <f t="shared" si="12"/>
        <v>#VALUE!</v>
      </c>
      <c r="Q35" s="142" t="e">
        <f t="shared" si="13"/>
        <v>#VALUE!</v>
      </c>
      <c r="R35" s="142" t="e">
        <f t="shared" si="14"/>
        <v>#VALUE!</v>
      </c>
      <c r="S35" s="142" t="e">
        <f t="shared" si="15"/>
        <v>#VALUE!</v>
      </c>
      <c r="T35" s="121" t="e">
        <f t="shared" si="16"/>
        <v>#VALUE!</v>
      </c>
      <c r="U35" s="147" t="e">
        <f t="shared" si="17"/>
        <v>#VALUE!</v>
      </c>
      <c r="V35" s="151"/>
      <c r="W35" s="100"/>
      <c r="X35" s="100"/>
      <c r="Y35" s="100"/>
      <c r="Z35" s="100"/>
      <c r="AA35" s="104"/>
      <c r="AB35" s="93"/>
      <c r="AC35" s="93"/>
      <c r="AD35" s="93"/>
      <c r="AE35" s="93"/>
      <c r="AF35" s="93"/>
    </row>
    <row r="36" spans="2:32">
      <c r="B36" s="97"/>
      <c r="C36" s="152" t="s">
        <v>5</v>
      </c>
      <c r="D36" s="153"/>
      <c r="E36" s="141">
        <f>SUM(E21:E35)</f>
        <v>941</v>
      </c>
      <c r="F36" s="154"/>
      <c r="G36" s="155"/>
      <c r="H36" s="155"/>
      <c r="I36" s="155"/>
      <c r="J36" s="155"/>
      <c r="K36" s="155"/>
      <c r="L36" s="155"/>
      <c r="M36" s="155"/>
      <c r="N36" s="155"/>
      <c r="O36" s="155"/>
      <c r="P36" s="141"/>
      <c r="Q36" s="156"/>
      <c r="R36" s="142" t="e">
        <f>SUM(R21:R35)</f>
        <v>#VALUE!</v>
      </c>
      <c r="S36" s="142" t="e">
        <f>SUM(S21:S35)</f>
        <v>#VALUE!</v>
      </c>
      <c r="T36" s="157"/>
      <c r="U36" s="158" t="e">
        <f t="shared" si="17"/>
        <v>#VALUE!</v>
      </c>
      <c r="V36" s="151"/>
      <c r="W36" s="100"/>
      <c r="X36" s="100"/>
      <c r="Y36" s="100"/>
      <c r="Z36" s="100"/>
      <c r="AA36" s="104"/>
      <c r="AB36" s="93"/>
      <c r="AC36" s="93"/>
      <c r="AD36" s="93"/>
      <c r="AE36" s="93"/>
      <c r="AF36" s="93"/>
    </row>
    <row r="37" spans="2:32">
      <c r="B37" s="97"/>
      <c r="C37" s="140"/>
      <c r="D37" s="140"/>
      <c r="E37" s="159"/>
      <c r="F37" s="100"/>
      <c r="G37" s="93"/>
      <c r="H37" s="93"/>
      <c r="I37" s="93"/>
      <c r="J37" s="93"/>
      <c r="K37" s="100"/>
      <c r="L37" s="93"/>
      <c r="M37" s="93"/>
      <c r="N37" s="160"/>
      <c r="O37" s="160"/>
      <c r="P37" s="161"/>
      <c r="V37" s="151"/>
      <c r="W37" s="100"/>
      <c r="X37" s="100"/>
      <c r="Y37" s="100"/>
      <c r="Z37" s="100"/>
      <c r="AA37" s="104"/>
      <c r="AB37" s="93"/>
      <c r="AC37" s="93"/>
      <c r="AD37" s="93"/>
      <c r="AE37" s="93"/>
      <c r="AF37" s="93"/>
    </row>
    <row r="38" spans="2:32">
      <c r="B38" s="97"/>
      <c r="C38" s="140"/>
      <c r="D38" s="140"/>
      <c r="E38" s="159"/>
      <c r="F38" s="100"/>
      <c r="G38" s="93"/>
      <c r="H38" s="93"/>
      <c r="I38" s="93"/>
      <c r="J38" s="93"/>
      <c r="K38" s="100"/>
      <c r="L38" s="93"/>
      <c r="M38" s="93"/>
      <c r="N38" s="160"/>
      <c r="O38" s="160"/>
      <c r="P38" s="161"/>
      <c r="V38" s="151"/>
      <c r="W38" s="100"/>
      <c r="X38" s="100"/>
      <c r="Y38" s="100"/>
      <c r="Z38" s="100"/>
      <c r="AA38" s="104"/>
      <c r="AB38" s="93"/>
      <c r="AC38" s="93"/>
      <c r="AD38" s="93"/>
      <c r="AE38" s="93"/>
      <c r="AF38" s="93"/>
    </row>
    <row r="39" spans="2:32" ht="14.25" thickBot="1">
      <c r="B39" s="162"/>
      <c r="C39" s="163"/>
      <c r="D39" s="164"/>
      <c r="E39" s="163"/>
      <c r="F39" s="163"/>
      <c r="G39" s="165"/>
      <c r="H39" s="163"/>
      <c r="I39" s="163"/>
      <c r="J39" s="163"/>
      <c r="K39" s="163"/>
      <c r="L39" s="163"/>
      <c r="M39" s="164"/>
      <c r="N39" s="165"/>
      <c r="O39" s="166"/>
      <c r="P39" s="166"/>
      <c r="Q39" s="166"/>
      <c r="R39" s="165"/>
      <c r="S39" s="165"/>
      <c r="T39" s="165"/>
      <c r="U39" s="165"/>
      <c r="V39" s="167"/>
      <c r="W39" s="100"/>
      <c r="X39" s="100"/>
      <c r="Y39" s="100"/>
      <c r="Z39" s="100"/>
      <c r="AA39" s="104"/>
      <c r="AB39" s="93"/>
      <c r="AC39" s="93"/>
      <c r="AD39" s="93"/>
      <c r="AE39" s="93"/>
      <c r="AF39" s="93"/>
    </row>
    <row r="40" spans="2:32">
      <c r="B40" s="93"/>
      <c r="C40" s="93"/>
      <c r="D40" s="98"/>
      <c r="E40" s="93"/>
      <c r="F40" s="93"/>
      <c r="G40" s="100"/>
      <c r="H40" s="93"/>
      <c r="I40" s="93"/>
      <c r="J40" s="93"/>
      <c r="K40" s="93"/>
      <c r="L40" s="93"/>
      <c r="M40" s="93"/>
      <c r="N40" s="100"/>
      <c r="O40" s="104"/>
      <c r="P40" s="104"/>
      <c r="Q40" s="104"/>
      <c r="R40" s="100"/>
      <c r="S40" s="100"/>
      <c r="T40" s="100"/>
      <c r="U40" s="100"/>
      <c r="V40" s="115"/>
      <c r="W40" s="100"/>
      <c r="X40" s="100"/>
      <c r="Y40" s="100"/>
      <c r="Z40" s="100"/>
      <c r="AA40" s="104"/>
      <c r="AB40" s="93"/>
      <c r="AC40" s="93"/>
      <c r="AD40" s="93"/>
      <c r="AE40" s="93"/>
      <c r="AF40" s="93"/>
    </row>
    <row r="41" spans="2:32"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</row>
    <row r="42" spans="2:32"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</row>
    <row r="43" spans="2:32"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</row>
    <row r="44" spans="2:32"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</row>
    <row r="45" spans="2:32"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</row>
    <row r="46" spans="2:32"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</row>
    <row r="47" spans="2:32"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</row>
    <row r="48" spans="2:32"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</row>
    <row r="49" spans="2:32"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</row>
    <row r="50" spans="2:32"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</row>
    <row r="51" spans="2:32"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</row>
    <row r="52" spans="2:32"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</row>
    <row r="53" spans="2:32"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</row>
    <row r="54" spans="2:32"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</row>
    <row r="55" spans="2:32"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</row>
    <row r="56" spans="2:32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</row>
    <row r="57" spans="2:32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</row>
    <row r="58" spans="2:32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</row>
    <row r="59" spans="2:32"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</row>
    <row r="60" spans="2:32"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</row>
    <row r="61" spans="2:32"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</row>
    <row r="62" spans="2:32"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</row>
    <row r="63" spans="2:32"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</row>
    <row r="64" spans="2:32"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</row>
    <row r="65" spans="2:32"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</row>
    <row r="66" spans="2:32"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</row>
    <row r="67" spans="2:32"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</row>
    <row r="68" spans="2:32">
      <c r="B68" s="93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</row>
    <row r="69" spans="2:32"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</row>
    <row r="70" spans="2:32">
      <c r="B70" s="93"/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</row>
    <row r="71" spans="2:32"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</row>
    <row r="72" spans="2:32">
      <c r="B72" s="93"/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</row>
    <row r="73" spans="2:32">
      <c r="B73" s="93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</row>
    <row r="74" spans="2:32"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</row>
    <row r="75" spans="2:32">
      <c r="B75" s="93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</row>
    <row r="76" spans="2:32"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</row>
    <row r="77" spans="2:32">
      <c r="B77" s="93"/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  <c r="AF77" s="93"/>
    </row>
    <row r="78" spans="2:32"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</row>
    <row r="79" spans="2:32">
      <c r="B79" s="93"/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</row>
    <row r="80" spans="2:32">
      <c r="B80" s="93"/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  <c r="AF80" s="93"/>
    </row>
    <row r="81" spans="2:32"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</row>
    <row r="82" spans="2:32"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</row>
    <row r="83" spans="2:32">
      <c r="B83" s="93"/>
      <c r="C83" s="93"/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</row>
  </sheetData>
  <sheetProtection formatCells="0" formatColumns="0" formatRows="0" insertColumns="0" insertRows="0" insertHyperlinks="0" deleteColumns="0" deleteRows="0" sort="0" autoFilter="0" pivotTables="0"/>
  <mergeCells count="18">
    <mergeCell ref="S12:U12"/>
    <mergeCell ref="P13:U13"/>
    <mergeCell ref="C15:D15"/>
    <mergeCell ref="E15:E16"/>
    <mergeCell ref="C16:D16"/>
    <mergeCell ref="M12:O12"/>
    <mergeCell ref="P12:R12"/>
    <mergeCell ref="C18:E18"/>
    <mergeCell ref="C8:C9"/>
    <mergeCell ref="E12:F12"/>
    <mergeCell ref="G12:I12"/>
    <mergeCell ref="J12:L12"/>
    <mergeCell ref="B6:V6"/>
    <mergeCell ref="B1:V1"/>
    <mergeCell ref="C3:G3"/>
    <mergeCell ref="H3:I3"/>
    <mergeCell ref="C4:G4"/>
    <mergeCell ref="H4:I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시험결과</vt:lpstr>
      <vt:lpstr>고정용량형</vt:lpstr>
      <vt:lpstr>가변용량(일반)</vt:lpstr>
      <vt:lpstr>고정용량형!Print_Area</vt:lpstr>
      <vt:lpstr>시험결과!Print_Area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옥은미</cp:lastModifiedBy>
  <cp:lastPrinted>2025-03-13T09:10:14Z</cp:lastPrinted>
  <dcterms:created xsi:type="dcterms:W3CDTF">2007-03-30T23:05:41Z</dcterms:created>
  <dcterms:modified xsi:type="dcterms:W3CDTF">2025-05-09T02:04:31Z</dcterms:modified>
</cp:coreProperties>
</file>