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효율기술실\3. ★★★★담당품목\4. 냉방기(21냉난방기29EHP)\260922_냉방기 등급계산 시트\"/>
    </mc:Choice>
  </mc:AlternateContent>
  <xr:revisionPtr revIDLastSave="0" documentId="13_ncr:1_{173699F1-DB5E-47FC-97D9-102AF28BCC63}" xr6:coauthVersionLast="47" xr6:coauthVersionMax="47" xr10:uidLastSave="{00000000-0000-0000-0000-000000000000}"/>
  <bookViews>
    <workbookView xWindow="-19860" yWindow="1920" windowWidth="11670" windowHeight="14445" xr2:uid="{00000000-000D-0000-FFFF-FFFF00000000}"/>
  </bookViews>
  <sheets>
    <sheet name="효율계산(냉방기)" sheetId="1" r:id="rId1"/>
    <sheet name="시험사진(냉방기)" sheetId="3" r:id="rId2"/>
    <sheet name="가변용량(일반)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44" i="1" l="1"/>
  <c r="D56" i="1"/>
  <c r="I56" i="1"/>
  <c r="D47" i="1"/>
  <c r="E38" i="1"/>
  <c r="E37" i="1"/>
  <c r="F36" i="1" s="1"/>
  <c r="E36" i="1"/>
  <c r="D53" i="1" l="1"/>
  <c r="C18" i="1"/>
  <c r="E56" i="1" l="1"/>
  <c r="E46" i="1"/>
  <c r="F46" i="1" s="1"/>
  <c r="F7" i="1" l="1"/>
  <c r="B3" i="3"/>
  <c r="E44" i="1"/>
  <c r="E43" i="1"/>
  <c r="H16" i="2"/>
  <c r="H15" i="2" s="1"/>
  <c r="H21" i="2" s="1"/>
  <c r="G16" i="2"/>
  <c r="K15" i="2"/>
  <c r="J15" i="2"/>
  <c r="J16" i="2" s="1"/>
  <c r="N15" i="2"/>
  <c r="M15" i="2"/>
  <c r="H3" i="2"/>
  <c r="E36" i="2"/>
  <c r="C22" i="2"/>
  <c r="C23" i="2" s="1"/>
  <c r="D21" i="2"/>
  <c r="H14" i="1"/>
  <c r="C15" i="1"/>
  <c r="E45" i="1"/>
  <c r="D43" i="1"/>
  <c r="H4" i="2" s="1"/>
  <c r="D44" i="1"/>
  <c r="I43" i="1" l="1"/>
  <c r="F43" i="1"/>
  <c r="F44" i="1"/>
  <c r="I16" i="2"/>
  <c r="I21" i="2"/>
  <c r="D23" i="2"/>
  <c r="H23" i="2" s="1"/>
  <c r="C24" i="2"/>
  <c r="Q16" i="2"/>
  <c r="U16" i="2" s="1"/>
  <c r="I23" i="2"/>
  <c r="M16" i="2"/>
  <c r="K23" i="2" s="1"/>
  <c r="D22" i="2"/>
  <c r="H22" i="2" s="1"/>
  <c r="F21" i="2"/>
  <c r="G15" i="2"/>
  <c r="Q14" i="2" s="1"/>
  <c r="S14" i="2" s="1"/>
  <c r="G56" i="1" l="1"/>
  <c r="F22" i="2"/>
  <c r="K21" i="2"/>
  <c r="I22" i="2"/>
  <c r="K22" i="2"/>
  <c r="C25" i="2"/>
  <c r="D24" i="2"/>
  <c r="G23" i="2"/>
  <c r="G21" i="2"/>
  <c r="I15" i="2"/>
  <c r="U14" i="2"/>
  <c r="G22" i="2"/>
  <c r="M22" i="2" s="1"/>
  <c r="F23" i="2"/>
  <c r="Q15" i="2"/>
  <c r="P21" i="2" l="1"/>
  <c r="K16" i="2"/>
  <c r="L16" i="2" s="1"/>
  <c r="L15" i="2"/>
  <c r="O15" i="2"/>
  <c r="N16" i="2"/>
  <c r="L24" i="2" s="1"/>
  <c r="D25" i="2"/>
  <c r="C26" i="2"/>
  <c r="I24" i="2"/>
  <c r="K24" i="2"/>
  <c r="F24" i="2"/>
  <c r="H24" i="2"/>
  <c r="N22" i="2"/>
  <c r="O22" i="2" s="1"/>
  <c r="P22" i="2"/>
  <c r="G24" i="2"/>
  <c r="U15" i="2"/>
  <c r="M21" i="2"/>
  <c r="P23" i="2"/>
  <c r="N23" i="2"/>
  <c r="O23" i="2" s="1"/>
  <c r="M23" i="2"/>
  <c r="N21" i="2"/>
  <c r="O21" i="2" s="1"/>
  <c r="S16" i="2" l="1"/>
  <c r="J22" i="2"/>
  <c r="J24" i="2"/>
  <c r="J23" i="2"/>
  <c r="J21" i="2"/>
  <c r="L23" i="2"/>
  <c r="L22" i="2"/>
  <c r="S15" i="2"/>
  <c r="Q23" i="2" s="1"/>
  <c r="S23" i="2" s="1"/>
  <c r="Q22" i="2"/>
  <c r="S22" i="2" s="1"/>
  <c r="L21" i="2"/>
  <c r="O16" i="2"/>
  <c r="R23" i="2"/>
  <c r="C27" i="2"/>
  <c r="D26" i="2"/>
  <c r="H25" i="2"/>
  <c r="F25" i="2"/>
  <c r="I25" i="2"/>
  <c r="K25" i="2"/>
  <c r="L25" i="2"/>
  <c r="J25" i="2"/>
  <c r="G25" i="2"/>
  <c r="R21" i="2"/>
  <c r="M24" i="2"/>
  <c r="Q24" i="2"/>
  <c r="P24" i="2"/>
  <c r="N24" i="2"/>
  <c r="O24" i="2" s="1"/>
  <c r="R22" i="2"/>
  <c r="T23" i="2" l="1"/>
  <c r="U22" i="2"/>
  <c r="Q21" i="2"/>
  <c r="T22" i="2"/>
  <c r="T24" i="2"/>
  <c r="R24" i="2"/>
  <c r="Q25" i="2"/>
  <c r="P25" i="2"/>
  <c r="N25" i="2"/>
  <c r="O25" i="2" s="1"/>
  <c r="M25" i="2"/>
  <c r="D27" i="2"/>
  <c r="C28" i="2"/>
  <c r="S24" i="2"/>
  <c r="I26" i="2"/>
  <c r="J26" i="2"/>
  <c r="L26" i="2"/>
  <c r="K26" i="2"/>
  <c r="F26" i="2"/>
  <c r="H26" i="2"/>
  <c r="G26" i="2"/>
  <c r="U23" i="2"/>
  <c r="T21" i="2" l="1"/>
  <c r="S21" i="2"/>
  <c r="U21" i="2" s="1"/>
  <c r="C29" i="2"/>
  <c r="D28" i="2"/>
  <c r="R25" i="2"/>
  <c r="T25" i="2"/>
  <c r="M26" i="2"/>
  <c r="Q26" i="2"/>
  <c r="P26" i="2"/>
  <c r="N26" i="2"/>
  <c r="O26" i="2" s="1"/>
  <c r="S25" i="2"/>
  <c r="H27" i="2"/>
  <c r="I27" i="2"/>
  <c r="L27" i="2"/>
  <c r="K27" i="2"/>
  <c r="F27" i="2"/>
  <c r="J27" i="2"/>
  <c r="G27" i="2"/>
  <c r="U24" i="2"/>
  <c r="S26" i="2" l="1"/>
  <c r="T26" i="2"/>
  <c r="R26" i="2"/>
  <c r="U26" i="2" s="1"/>
  <c r="H28" i="2"/>
  <c r="I28" i="2"/>
  <c r="K28" i="2"/>
  <c r="L28" i="2"/>
  <c r="J28" i="2"/>
  <c r="F28" i="2"/>
  <c r="G28" i="2"/>
  <c r="Q27" i="2"/>
  <c r="P27" i="2"/>
  <c r="N27" i="2"/>
  <c r="O27" i="2" s="1"/>
  <c r="M27" i="2"/>
  <c r="U25" i="2"/>
  <c r="D29" i="2"/>
  <c r="C30" i="2"/>
  <c r="M28" i="2" l="1"/>
  <c r="Q28" i="2"/>
  <c r="P28" i="2"/>
  <c r="N28" i="2"/>
  <c r="O28" i="2" s="1"/>
  <c r="S27" i="2"/>
  <c r="C31" i="2"/>
  <c r="D30" i="2"/>
  <c r="H29" i="2"/>
  <c r="I29" i="2"/>
  <c r="F29" i="2"/>
  <c r="J29" i="2"/>
  <c r="K29" i="2"/>
  <c r="L29" i="2"/>
  <c r="G29" i="2"/>
  <c r="R27" i="2"/>
  <c r="T27" i="2"/>
  <c r="Q29" i="2" l="1"/>
  <c r="P29" i="2"/>
  <c r="N29" i="2"/>
  <c r="O29" i="2" s="1"/>
  <c r="M29" i="2"/>
  <c r="D31" i="2"/>
  <c r="C32" i="2"/>
  <c r="I30" i="2"/>
  <c r="F30" i="2"/>
  <c r="J30" i="2"/>
  <c r="K30" i="2"/>
  <c r="H30" i="2"/>
  <c r="L30" i="2"/>
  <c r="G30" i="2"/>
  <c r="T28" i="2"/>
  <c r="R28" i="2"/>
  <c r="S28" i="2"/>
  <c r="U27" i="2"/>
  <c r="S29" i="2" l="1"/>
  <c r="R29" i="2"/>
  <c r="T29" i="2"/>
  <c r="H31" i="2"/>
  <c r="I31" i="2"/>
  <c r="K31" i="2"/>
  <c r="J31" i="2"/>
  <c r="F31" i="2"/>
  <c r="G31" i="2"/>
  <c r="L31" i="2"/>
  <c r="M30" i="2"/>
  <c r="Q30" i="2"/>
  <c r="P30" i="2"/>
  <c r="N30" i="2"/>
  <c r="O30" i="2" s="1"/>
  <c r="C33" i="2"/>
  <c r="D32" i="2"/>
  <c r="U28" i="2"/>
  <c r="S30" i="2" l="1"/>
  <c r="T30" i="2"/>
  <c r="R30" i="2"/>
  <c r="H32" i="2"/>
  <c r="I32" i="2"/>
  <c r="F32" i="2"/>
  <c r="L32" i="2"/>
  <c r="J32" i="2"/>
  <c r="K32" i="2"/>
  <c r="G32" i="2"/>
  <c r="Q31" i="2"/>
  <c r="P31" i="2"/>
  <c r="N31" i="2"/>
  <c r="O31" i="2" s="1"/>
  <c r="M31" i="2"/>
  <c r="D33" i="2"/>
  <c r="C34" i="2"/>
  <c r="U29" i="2"/>
  <c r="U30" i="2" l="1"/>
  <c r="S31" i="2"/>
  <c r="M32" i="2"/>
  <c r="Q32" i="2"/>
  <c r="P32" i="2"/>
  <c r="N32" i="2"/>
  <c r="O32" i="2" s="1"/>
  <c r="C35" i="2"/>
  <c r="D35" i="2" s="1"/>
  <c r="D34" i="2"/>
  <c r="H33" i="2"/>
  <c r="F33" i="2"/>
  <c r="I33" i="2"/>
  <c r="L33" i="2"/>
  <c r="J33" i="2"/>
  <c r="K33" i="2"/>
  <c r="G33" i="2"/>
  <c r="R31" i="2"/>
  <c r="U31" i="2" s="1"/>
  <c r="T31" i="2"/>
  <c r="S32" i="2" l="1"/>
  <c r="Q33" i="2"/>
  <c r="P33" i="2"/>
  <c r="N33" i="2"/>
  <c r="O33" i="2" s="1"/>
  <c r="M33" i="2"/>
  <c r="T32" i="2"/>
  <c r="R32" i="2"/>
  <c r="U32" i="2" s="1"/>
  <c r="H35" i="2"/>
  <c r="F35" i="2"/>
  <c r="I35" i="2"/>
  <c r="J35" i="2"/>
  <c r="K35" i="2"/>
  <c r="L35" i="2"/>
  <c r="G35" i="2"/>
  <c r="H34" i="2"/>
  <c r="I34" i="2"/>
  <c r="K34" i="2"/>
  <c r="F34" i="2"/>
  <c r="J34" i="2"/>
  <c r="L34" i="2"/>
  <c r="G34" i="2"/>
  <c r="Q35" i="2" l="1"/>
  <c r="P35" i="2"/>
  <c r="N35" i="2"/>
  <c r="O35" i="2" s="1"/>
  <c r="M35" i="2"/>
  <c r="R33" i="2"/>
  <c r="T33" i="2"/>
  <c r="M34" i="2"/>
  <c r="Q34" i="2"/>
  <c r="P34" i="2"/>
  <c r="N34" i="2"/>
  <c r="O34" i="2" s="1"/>
  <c r="S33" i="2"/>
  <c r="S34" i="2" l="1"/>
  <c r="U33" i="2"/>
  <c r="R35" i="2"/>
  <c r="T35" i="2"/>
  <c r="T34" i="2"/>
  <c r="R34" i="2"/>
  <c r="U34" i="2" s="1"/>
  <c r="S35" i="2"/>
  <c r="S36" i="2" s="1"/>
  <c r="J9" i="2" s="1"/>
  <c r="E55" i="1" l="1"/>
  <c r="E48" i="1"/>
  <c r="E9" i="2"/>
  <c r="G9" i="2" s="1"/>
  <c r="H9" i="2" s="1"/>
  <c r="U35" i="2"/>
  <c r="R36" i="2"/>
  <c r="F9" i="2" l="1"/>
  <c r="K9" i="2" s="1"/>
  <c r="D55" i="1"/>
  <c r="D48" i="1" s="1"/>
  <c r="E50" i="1"/>
  <c r="I9" i="2"/>
  <c r="U36" i="2"/>
  <c r="D9" i="2" s="1"/>
  <c r="E49" i="1" s="1"/>
  <c r="E53" i="1" s="1"/>
  <c r="F53" i="1" s="1"/>
  <c r="F55" i="1" l="1"/>
  <c r="E52" i="1"/>
  <c r="I50" i="1"/>
  <c r="E47" i="1"/>
  <c r="F48" i="1"/>
  <c r="I49" i="1"/>
  <c r="F49" i="1"/>
  <c r="F50" i="1" l="1"/>
  <c r="E51" i="1"/>
  <c r="F51" i="1" s="1"/>
  <c r="F47" i="1"/>
  <c r="I52" i="1" l="1"/>
  <c r="F52" i="1"/>
</calcChain>
</file>

<file path=xl/sharedStrings.xml><?xml version="1.0" encoding="utf-8"?>
<sst xmlns="http://schemas.openxmlformats.org/spreadsheetml/2006/main" count="263" uniqueCount="182">
  <si>
    <t xml:space="preserve">적용고시 </t>
    <phoneticPr fontId="4" type="noConversion"/>
  </si>
  <si>
    <t>적용기준</t>
    <phoneticPr fontId="4" type="noConversion"/>
  </si>
  <si>
    <t>KS C 9306 : 에어컨디셔너</t>
    <phoneticPr fontId="4" type="noConversion"/>
  </si>
  <si>
    <t>1. 일반사항</t>
    <phoneticPr fontId="4" type="noConversion"/>
  </si>
  <si>
    <t>* 노란셀 입력</t>
    <phoneticPr fontId="4" type="noConversion"/>
  </si>
  <si>
    <t>판매사 / 제조사</t>
    <phoneticPr fontId="4" type="noConversion"/>
  </si>
  <si>
    <t>"직접입력"</t>
    <phoneticPr fontId="4" type="noConversion"/>
  </si>
  <si>
    <t>안전인증번호</t>
    <phoneticPr fontId="4" type="noConversion"/>
  </si>
  <si>
    <t>실외유닛</t>
    <phoneticPr fontId="4" type="noConversion"/>
  </si>
  <si>
    <t>모델명</t>
    <phoneticPr fontId="4" type="noConversion"/>
  </si>
  <si>
    <t>사용냉매
(냉매량)</t>
    <phoneticPr fontId="4" type="noConversion"/>
  </si>
  <si>
    <t>실내유닛</t>
    <phoneticPr fontId="4" type="noConversion"/>
  </si>
  <si>
    <t>모델명(타입) X 대수</t>
    <phoneticPr fontId="4" type="noConversion"/>
  </si>
  <si>
    <t>조합 냉방능력
[W]</t>
    <phoneticPr fontId="4" type="noConversion"/>
  </si>
  <si>
    <t>실외유닛 및 실내유닛 조합상태</t>
    <phoneticPr fontId="4" type="noConversion"/>
  </si>
  <si>
    <r>
      <t>조합 비율</t>
    </r>
    <r>
      <rPr>
        <vertAlign val="superscript"/>
        <sz val="10"/>
        <rFont val="돋움"/>
        <family val="3"/>
        <charset val="129"/>
      </rPr>
      <t>2)</t>
    </r>
    <r>
      <rPr>
        <sz val="10"/>
        <rFont val="돋움"/>
        <family val="3"/>
        <charset val="129"/>
      </rPr>
      <t xml:space="preserve">
[%]</t>
    </r>
    <phoneticPr fontId="4" type="noConversion"/>
  </si>
  <si>
    <t>정격전압</t>
  </si>
  <si>
    <t>단상, 220 V, 60 Hz</t>
    <phoneticPr fontId="4" type="noConversion"/>
  </si>
  <si>
    <t>압축기제어방식</t>
    <phoneticPr fontId="4" type="noConversion"/>
  </si>
  <si>
    <t>가변용량</t>
  </si>
  <si>
    <t>정격냉방능력 [W]</t>
    <phoneticPr fontId="4" type="noConversion"/>
  </si>
  <si>
    <t>네트워크 기능</t>
  </si>
  <si>
    <t>스마트기능 구현</t>
  </si>
  <si>
    <t>구현 (어플리케이션 : 스마트폰, 표시 : 본체, 스마트폰)</t>
    <phoneticPr fontId="4" type="noConversion"/>
  </si>
  <si>
    <t>연결 냉매 배관길이
(주배관)</t>
    <phoneticPr fontId="4" type="noConversion"/>
  </si>
  <si>
    <t>시험항목</t>
    <phoneticPr fontId="4" type="noConversion"/>
  </si>
  <si>
    <t>단위</t>
    <phoneticPr fontId="4" type="noConversion"/>
  </si>
  <si>
    <t>시험결과</t>
    <phoneticPr fontId="4" type="noConversion"/>
  </si>
  <si>
    <t>허용오차범위</t>
    <phoneticPr fontId="4" type="noConversion"/>
  </si>
  <si>
    <t>합부 판정</t>
    <phoneticPr fontId="4" type="noConversion"/>
  </si>
  <si>
    <t>소수점</t>
    <phoneticPr fontId="4" type="noConversion"/>
  </si>
  <si>
    <t>정격냉방능력</t>
    <phoneticPr fontId="4" type="noConversion"/>
  </si>
  <si>
    <t>W</t>
    <phoneticPr fontId="4" type="noConversion"/>
  </si>
  <si>
    <t>정수</t>
    <phoneticPr fontId="4" type="noConversion"/>
  </si>
  <si>
    <t>냉방표준소비전력</t>
    <phoneticPr fontId="4" type="noConversion"/>
  </si>
  <si>
    <t>-</t>
    <phoneticPr fontId="4" type="noConversion"/>
  </si>
  <si>
    <t>대기모드(능동/수동)</t>
  </si>
  <si>
    <t>첫째</t>
    <phoneticPr fontId="4" type="noConversion"/>
  </si>
  <si>
    <t>kW·h/년</t>
    <phoneticPr fontId="4" type="noConversion"/>
  </si>
  <si>
    <t>kW·h</t>
    <phoneticPr fontId="4" type="noConversion"/>
  </si>
  <si>
    <t>냉방기간에너지소비효율</t>
    <phoneticPr fontId="4" type="noConversion"/>
  </si>
  <si>
    <t>W/W(CSPF)</t>
    <phoneticPr fontId="4" type="noConversion"/>
  </si>
  <si>
    <t>표시값의 92%이상</t>
    <phoneticPr fontId="4" type="noConversion"/>
  </si>
  <si>
    <t>셋째</t>
    <phoneticPr fontId="4" type="noConversion"/>
  </si>
  <si>
    <t>냉방기간총소비전력량</t>
    <phoneticPr fontId="4" type="noConversion"/>
  </si>
  <si>
    <t>W·h</t>
    <phoneticPr fontId="4" type="noConversion"/>
  </si>
  <si>
    <t>표시값의 110%이하</t>
    <phoneticPr fontId="4" type="noConversion"/>
  </si>
  <si>
    <t>g/h</t>
    <phoneticPr fontId="4" type="noConversion"/>
  </si>
  <si>
    <t>원</t>
    <phoneticPr fontId="4" type="noConversion"/>
  </si>
  <si>
    <t xml:space="preserve">소비효율등급 </t>
    <phoneticPr fontId="4" type="noConversion"/>
  </si>
  <si>
    <t>W</t>
  </si>
  <si>
    <t>둘째</t>
    <phoneticPr fontId="4" type="noConversion"/>
  </si>
  <si>
    <t>항목</t>
    <phoneticPr fontId="4" type="noConversion"/>
  </si>
  <si>
    <t>압축기 주파수 
[Hz]</t>
    <phoneticPr fontId="4" type="noConversion"/>
  </si>
  <si>
    <t>실내팬 
[RPM]</t>
    <phoneticPr fontId="4" type="noConversion"/>
  </si>
  <si>
    <t>실외팬 
[RPM]</t>
    <phoneticPr fontId="4" type="noConversion"/>
  </si>
  <si>
    <t>EEV 개도 
[pulse]</t>
    <phoneticPr fontId="4" type="noConversion"/>
  </si>
  <si>
    <t>EEV full open 
[pulse]</t>
    <phoneticPr fontId="4" type="noConversion"/>
  </si>
  <si>
    <t>냉방운전</t>
    <phoneticPr fontId="4" type="noConversion"/>
  </si>
  <si>
    <t>냉방표준</t>
    <phoneticPr fontId="4" type="noConversion"/>
  </si>
  <si>
    <t>정격</t>
    <phoneticPr fontId="4" type="noConversion"/>
  </si>
  <si>
    <t>능력 [W]</t>
    <phoneticPr fontId="4" type="noConversion"/>
  </si>
  <si>
    <t>소비전력 [W]</t>
    <phoneticPr fontId="4" type="noConversion"/>
  </si>
  <si>
    <r>
      <t>실내기 총 풍량[m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4" type="noConversion"/>
  </si>
  <si>
    <t>중간</t>
    <phoneticPr fontId="4" type="noConversion"/>
  </si>
  <si>
    <t>냉방저온</t>
    <phoneticPr fontId="4" type="noConversion"/>
  </si>
  <si>
    <t>최소</t>
    <phoneticPr fontId="4" type="noConversion"/>
  </si>
  <si>
    <t>풍량 결과</t>
    <phoneticPr fontId="4" type="noConversion"/>
  </si>
  <si>
    <r>
      <t>실내기 총 풍량(최대값)[m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4" type="noConversion"/>
  </si>
  <si>
    <t>정격 풍량의 105 %</t>
    <phoneticPr fontId="4" type="noConversion"/>
  </si>
  <si>
    <t>4. 제품사진</t>
    <phoneticPr fontId="4" type="noConversion"/>
  </si>
  <si>
    <t>1) 실내기 전,후 사진 (설치사진 포함)</t>
    <phoneticPr fontId="4" type="noConversion"/>
  </si>
  <si>
    <t>전면, 후면, 설치사진</t>
    <phoneticPr fontId="4" type="noConversion"/>
  </si>
  <si>
    <t>2) 실외기 전,후 사진 (설치사진 포함)</t>
    <phoneticPr fontId="4" type="noConversion"/>
  </si>
  <si>
    <t>3) 대기전력 측정 사진</t>
    <phoneticPr fontId="4" type="noConversion"/>
  </si>
  <si>
    <t>대기전력[W]</t>
    <phoneticPr fontId="4" type="noConversion"/>
  </si>
  <si>
    <t>설치사진, 측정사진</t>
    <phoneticPr fontId="4" type="noConversion"/>
  </si>
  <si>
    <t xml:space="preserve">가변용량형 (3점식) CSPF </t>
    <phoneticPr fontId="4" type="noConversion"/>
  </si>
  <si>
    <t>결과</t>
    <phoneticPr fontId="4" type="noConversion"/>
  </si>
  <si>
    <t>CSPF</t>
    <phoneticPr fontId="4" type="noConversion"/>
  </si>
  <si>
    <t>냉방기간
소비전력량
(kWh)</t>
    <phoneticPr fontId="4" type="noConversion"/>
  </si>
  <si>
    <t>냉방기간
월간소비전력량 (kWh/월)</t>
    <phoneticPr fontId="4" type="noConversion"/>
  </si>
  <si>
    <t>1시간당
소비전력량
(W/h)</t>
    <phoneticPr fontId="4" type="noConversion"/>
  </si>
  <si>
    <t>CO2 배출량
(g/h)</t>
    <phoneticPr fontId="4" type="noConversion"/>
  </si>
  <si>
    <t>냉방기간 총 
냉방량 합계
(kWh)</t>
    <phoneticPr fontId="4" type="noConversion"/>
  </si>
  <si>
    <t>냉방기간 총 
냉방소비전력량합계 (kWh)</t>
    <phoneticPr fontId="4" type="noConversion"/>
  </si>
  <si>
    <t>냉방월간에너지비용
[\]</t>
    <phoneticPr fontId="4" type="noConversion"/>
  </si>
  <si>
    <t>시험조건</t>
    <phoneticPr fontId="4" type="noConversion"/>
  </si>
  <si>
    <t>최소운전</t>
    <phoneticPr fontId="4" type="noConversion"/>
  </si>
  <si>
    <t>중간운전</t>
    <phoneticPr fontId="4" type="noConversion"/>
  </si>
  <si>
    <t>정격운전</t>
    <phoneticPr fontId="4" type="noConversion"/>
  </si>
  <si>
    <t>온도저하계수</t>
    <phoneticPr fontId="4" type="noConversion"/>
  </si>
  <si>
    <t>실내측</t>
    <phoneticPr fontId="4" type="noConversion"/>
  </si>
  <si>
    <t>실외측</t>
    <phoneticPr fontId="4" type="noConversion"/>
  </si>
  <si>
    <t>능력</t>
    <phoneticPr fontId="4" type="noConversion"/>
  </si>
  <si>
    <t>소비전력</t>
    <phoneticPr fontId="4" type="noConversion"/>
  </si>
  <si>
    <t>EER</t>
    <phoneticPr fontId="4" type="noConversion"/>
  </si>
  <si>
    <t>결과보간</t>
    <phoneticPr fontId="4" type="noConversion"/>
  </si>
  <si>
    <t>건구/습구</t>
    <phoneticPr fontId="4" type="noConversion"/>
  </si>
  <si>
    <t>온도(ta)</t>
    <phoneticPr fontId="4" type="noConversion"/>
  </si>
  <si>
    <t>전력(ta)</t>
    <phoneticPr fontId="4" type="noConversion"/>
  </si>
  <si>
    <t>능력(ta)</t>
    <phoneticPr fontId="4" type="noConversion"/>
  </si>
  <si>
    <t>표준조건</t>
    <phoneticPr fontId="4" type="noConversion"/>
  </si>
  <si>
    <t>27/19</t>
  </si>
  <si>
    <t>35/24</t>
  </si>
  <si>
    <t>온도(tb)</t>
    <phoneticPr fontId="4" type="noConversion"/>
  </si>
  <si>
    <t>전력(tb)</t>
    <phoneticPr fontId="4" type="noConversion"/>
  </si>
  <si>
    <t>능력(tb)</t>
    <phoneticPr fontId="4" type="noConversion"/>
  </si>
  <si>
    <t>저온조건</t>
    <phoneticPr fontId="4" type="noConversion"/>
  </si>
  <si>
    <t>29/19</t>
  </si>
  <si>
    <t>온도(tc)</t>
    <phoneticPr fontId="4" type="noConversion"/>
  </si>
  <si>
    <t>전력(tc)</t>
    <phoneticPr fontId="4" type="noConversion"/>
  </si>
  <si>
    <t>능력(tc)</t>
    <phoneticPr fontId="4" type="noConversion"/>
  </si>
  <si>
    <t>온도빈</t>
    <phoneticPr fontId="4" type="noConversion"/>
  </si>
  <si>
    <t xml:space="preserve">최소운전 </t>
    <phoneticPr fontId="4" type="noConversion"/>
  </si>
  <si>
    <t xml:space="preserve">정격운전 </t>
  </si>
  <si>
    <t>운전</t>
    <phoneticPr fontId="4" type="noConversion"/>
  </si>
  <si>
    <t xml:space="preserve">냉방기간 </t>
    <phoneticPr fontId="4" type="noConversion"/>
  </si>
  <si>
    <t>온도구분</t>
  </si>
  <si>
    <t xml:space="preserve">온도 </t>
  </si>
  <si>
    <t>시간</t>
  </si>
  <si>
    <t>건물부하</t>
  </si>
  <si>
    <t>냉방능력</t>
    <phoneticPr fontId="4" type="noConversion"/>
  </si>
  <si>
    <t>냉방능력</t>
  </si>
  <si>
    <t>소비전력</t>
  </si>
  <si>
    <t>조건</t>
    <phoneticPr fontId="4" type="noConversion"/>
  </si>
  <si>
    <t>가동율</t>
  </si>
  <si>
    <t>운전비율</t>
    <phoneticPr fontId="4" type="noConversion"/>
  </si>
  <si>
    <t>냉방량</t>
    <phoneticPr fontId="4" type="noConversion"/>
  </si>
  <si>
    <t>냉방소비전력량</t>
    <phoneticPr fontId="4" type="noConversion"/>
  </si>
  <si>
    <t>J</t>
  </si>
  <si>
    <t>℃</t>
  </si>
  <si>
    <t>h</t>
    <phoneticPr fontId="4" type="noConversion"/>
  </si>
  <si>
    <t>(1,2,3,4)</t>
    <phoneticPr fontId="4" type="noConversion"/>
  </si>
  <si>
    <t>X</t>
  </si>
  <si>
    <t>PLF</t>
    <phoneticPr fontId="4" type="noConversion"/>
  </si>
  <si>
    <t>Wh</t>
    <phoneticPr fontId="4" type="noConversion"/>
  </si>
  <si>
    <t>계</t>
  </si>
  <si>
    <t>모델명(실외기)</t>
    <phoneticPr fontId="4" type="noConversion"/>
  </si>
  <si>
    <t>대기전력[W]</t>
    <phoneticPr fontId="3" type="noConversion"/>
  </si>
  <si>
    <r>
      <t>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</t>
    </r>
    <phoneticPr fontId="4" type="noConversion"/>
  </si>
  <si>
    <t>4) 스마트 구현</t>
    <phoneticPr fontId="4" type="noConversion"/>
  </si>
  <si>
    <t>2. 측정결과 및 시스템 운전</t>
    <phoneticPr fontId="4" type="noConversion"/>
  </si>
  <si>
    <t>시스템 운전</t>
    <phoneticPr fontId="4" type="noConversion"/>
  </si>
  <si>
    <t>3. 시험결과</t>
    <phoneticPr fontId="4" type="noConversion"/>
  </si>
  <si>
    <t>전기냉방기 효율등급 계산시트</t>
    <phoneticPr fontId="4" type="noConversion"/>
  </si>
  <si>
    <t>Ver.1
2026.07.28</t>
    <phoneticPr fontId="4" type="noConversion"/>
  </si>
  <si>
    <t>전기냉방기 효율등급 계산시트(제품사진)</t>
    <phoneticPr fontId="4" type="noConversion"/>
  </si>
  <si>
    <t>연간소비전력량</t>
    <phoneticPr fontId="4" type="noConversion"/>
  </si>
  <si>
    <t>냉방기간 월간소비전력량</t>
    <phoneticPr fontId="3" type="noConversion"/>
  </si>
  <si>
    <t>kW·h/월</t>
    <phoneticPr fontId="4" type="noConversion"/>
  </si>
  <si>
    <t>1시간소비전력량</t>
    <phoneticPr fontId="4" type="noConversion"/>
  </si>
  <si>
    <t>1시간사용시CO2배출량</t>
    <phoneticPr fontId="4" type="noConversion"/>
  </si>
  <si>
    <t>월간에너지비용</t>
    <phoneticPr fontId="4" type="noConversion"/>
  </si>
  <si>
    <t>-</t>
    <phoneticPr fontId="3" type="noConversion"/>
  </si>
  <si>
    <t>전기냉방기 효율등급 계산시트(SPF-가변용량)</t>
    <phoneticPr fontId="4" type="noConversion"/>
  </si>
  <si>
    <r>
      <t>대기전력</t>
    </r>
    <r>
      <rPr>
        <vertAlign val="superscript"/>
        <sz val="10"/>
        <rFont val="돋움"/>
        <family val="3"/>
        <charset val="129"/>
      </rPr>
      <t>1)</t>
    </r>
    <phoneticPr fontId="4" type="noConversion"/>
  </si>
  <si>
    <t xml:space="preserve"> ※ 비고
    1) 싱글형 및 홈멀티 전기냉방기의 경우에만 해당
    2) 멀티형 전기냉방기의 경우에만 해당</t>
    <phoneticPr fontId="4" type="noConversion"/>
  </si>
  <si>
    <t xml:space="preserve">★ 참고 : 소비효율 등급 표 </t>
    <phoneticPr fontId="3" type="noConversion"/>
  </si>
  <si>
    <t>기후에너지환경부 제2026-137호 효율관리기자재운용규정</t>
    <phoneticPr fontId="4" type="noConversion"/>
  </si>
  <si>
    <t>정격전압</t>
    <phoneticPr fontId="4" type="noConversion"/>
  </si>
  <si>
    <t>시험일시</t>
    <phoneticPr fontId="3" type="noConversion"/>
  </si>
  <si>
    <t>1:1</t>
    <phoneticPr fontId="4" type="noConversion"/>
  </si>
  <si>
    <t>네트워크제품</t>
  </si>
  <si>
    <t>5 m</t>
    <phoneticPr fontId="4" type="noConversion"/>
  </si>
  <si>
    <t>소비효율등급부여지표(R)</t>
    <phoneticPr fontId="3" type="noConversion"/>
  </si>
  <si>
    <t>냉방표준능력</t>
    <phoneticPr fontId="4" type="noConversion"/>
  </si>
  <si>
    <t>R32 (0.55 kg)</t>
    <phoneticPr fontId="4" type="noConversion"/>
  </si>
  <si>
    <t>Ver.6
2026.09.21</t>
    <phoneticPr fontId="4" type="noConversion"/>
  </si>
  <si>
    <r>
      <t>실외유닛 정격냉방소비전력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 xml:space="preserve">
[W]</t>
    </r>
    <phoneticPr fontId="3" type="noConversion"/>
  </si>
  <si>
    <r>
      <t>정격냉방소비전력</t>
    </r>
    <r>
      <rPr>
        <vertAlign val="superscript"/>
        <sz val="10"/>
        <rFont val="돋움"/>
        <family val="3"/>
        <charset val="129"/>
      </rPr>
      <t>3)</t>
    </r>
    <r>
      <rPr>
        <sz val="10"/>
        <rFont val="돋움"/>
        <family val="3"/>
        <charset val="129"/>
      </rPr>
      <t xml:space="preserve"> [W]</t>
    </r>
    <phoneticPr fontId="4" type="noConversion"/>
  </si>
  <si>
    <t xml:space="preserve"> ※ 비고
    1) 멀티형 전기냉방기의 경우에만 해당
    2) 실외유닛 대비 실내유닛의 조합 냉방능력 비
    3) 멀티형의 경우 실외기 유닛 소비전력과 실내기 유닛 소비전력 합산
    4) 싱글형 및 홈멀티 전기냉방기의 경우에만 해당</t>
    <phoneticPr fontId="4" type="noConversion"/>
  </si>
  <si>
    <r>
      <t>대기모드</t>
    </r>
    <r>
      <rPr>
        <vertAlign val="superscript"/>
        <sz val="10"/>
        <rFont val="돋움"/>
        <family val="3"/>
        <charset val="129"/>
      </rPr>
      <t>4)</t>
    </r>
    <phoneticPr fontId="4" type="noConversion"/>
  </si>
  <si>
    <r>
      <t>최대시험풍량</t>
    </r>
    <r>
      <rPr>
        <vertAlign val="superscript"/>
        <sz val="10"/>
        <rFont val="돋움"/>
        <family val="3"/>
        <charset val="129"/>
      </rPr>
      <t>2)</t>
    </r>
    <phoneticPr fontId="4" type="noConversion"/>
  </si>
  <si>
    <r>
      <t>정격풍량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 xml:space="preserve"> 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4" type="noConversion"/>
  </si>
  <si>
    <r>
      <t>시험풍량</t>
    </r>
    <r>
      <rPr>
        <vertAlign val="superscript"/>
        <sz val="10"/>
        <rFont val="돋움"/>
        <family val="3"/>
        <charset val="129"/>
      </rPr>
      <t>1)</t>
    </r>
    <r>
      <rPr>
        <sz val="10"/>
        <rFont val="돋움"/>
        <family val="3"/>
        <charset val="129"/>
      </rPr>
      <t>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4" type="noConversion"/>
  </si>
  <si>
    <r>
      <t>기준값
[m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/min]</t>
    </r>
    <phoneticPr fontId="4" type="noConversion"/>
  </si>
  <si>
    <r>
      <t>정격냉방능력 기준(5.31 m</t>
    </r>
    <r>
      <rPr>
        <vertAlign val="superscript"/>
        <sz val="10"/>
        <rFont val="돋움"/>
        <family val="3"/>
        <charset val="129"/>
      </rPr>
      <t>3</t>
    </r>
    <r>
      <rPr>
        <sz val="10"/>
        <rFont val="돋움"/>
        <family val="3"/>
        <charset val="129"/>
      </rPr>
      <t>/(min</t>
    </r>
    <r>
      <rPr>
        <sz val="10"/>
        <rFont val="맑은 고딕"/>
        <family val="3"/>
        <charset val="129"/>
      </rPr>
      <t>〮</t>
    </r>
    <r>
      <rPr>
        <sz val="10"/>
        <rFont val="돋움"/>
        <family val="3"/>
        <charset val="129"/>
      </rPr>
      <t>kW))</t>
    </r>
    <phoneticPr fontId="4" type="noConversion"/>
  </si>
  <si>
    <t>정격(표시치)</t>
    <phoneticPr fontId="4" type="noConversion"/>
  </si>
  <si>
    <t>홈 멀티형</t>
  </si>
  <si>
    <t>전기냉방기 구분</t>
    <phoneticPr fontId="4" type="noConversion"/>
  </si>
  <si>
    <t>정격소비전력 110% 이하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</si>
</sst>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176" formatCode="###\ ##0"/>
    <numFmt numFmtId="177" formatCode="0.0"/>
    <numFmt numFmtId="178" formatCode="###\ ###"/>
    <numFmt numFmtId="179" formatCode="###\ ###\ ###"/>
    <numFmt numFmtId="180" formatCode="##\ ###"/>
    <numFmt numFmtId="181" formatCode="##.0\ ###"/>
    <numFmt numFmtId="182" formatCode="###\ ###.#"/>
    <numFmt numFmtId="183" formatCode="0.000"/>
    <numFmt numFmtId="184" formatCode="###\ ###.###"/>
    <numFmt numFmtId="185" formatCode="0.000_ "/>
    <numFmt numFmtId="186" formatCode="0.00_ "/>
    <numFmt numFmtId="187" formatCode="##.00\ ###"/>
    <numFmt numFmtId="188" formatCode="#####\ ###"/>
    <numFmt numFmtId="189" formatCode="0.00_);[Red]\(0.00\)"/>
    <numFmt numFmtId="190" formatCode="#,##0_ "/>
    <numFmt numFmtId="191" formatCode="#\ ###.0"/>
    <numFmt numFmtId="192" formatCode="#\ ###"/>
    <numFmt numFmtId="193" formatCode="0.000_);[Red]\(0.000\)"/>
    <numFmt numFmtId="194" formatCode="0_);[Red]\(0\)"/>
    <numFmt numFmtId="195" formatCode="0.0_);[Red]\(0.0\)"/>
    <numFmt numFmtId="196" formatCode="0.0000"/>
    <numFmt numFmtId="197" formatCode="###\ ##0.0"/>
    <numFmt numFmtId="198" formatCode="##\ ##0"/>
    <numFmt numFmtId="199" formatCode="#\ ###.0\ "/>
  </numFmts>
  <fonts count="19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b/>
      <sz val="16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b/>
      <sz val="10"/>
      <name val="돋움"/>
      <family val="3"/>
      <charset val="129"/>
    </font>
    <font>
      <sz val="10"/>
      <color rgb="FF0000FF"/>
      <name val="돋움"/>
      <family val="3"/>
      <charset val="129"/>
    </font>
    <font>
      <vertAlign val="superscript"/>
      <sz val="10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name val="돋움"/>
      <family val="3"/>
      <charset val="129"/>
    </font>
    <font>
      <b/>
      <sz val="10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0"/>
      <name val="맑은 고딕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0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</borders>
  <cellStyleXfs count="4">
    <xf numFmtId="0" fontId="0" fillId="0" borderId="0"/>
    <xf numFmtId="9" fontId="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/>
  </cellStyleXfs>
  <cellXfs count="296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7" fillId="2" borderId="4" xfId="0" applyFont="1" applyFill="1" applyBorder="1" applyAlignment="1">
      <alignment vertical="center"/>
    </xf>
    <xf numFmtId="0" fontId="7" fillId="2" borderId="7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0" fillId="2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/>
    </xf>
    <xf numFmtId="178" fontId="11" fillId="2" borderId="14" xfId="0" applyNumberFormat="1" applyFont="1" applyFill="1" applyBorder="1" applyAlignment="1">
      <alignment horizontal="center" vertical="center"/>
    </xf>
    <xf numFmtId="9" fontId="5" fillId="0" borderId="14" xfId="1" applyFont="1" applyBorder="1" applyAlignment="1">
      <alignment horizontal="center" vertical="center"/>
    </xf>
    <xf numFmtId="180" fontId="13" fillId="0" borderId="14" xfId="0" applyNumberFormat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80" fontId="5" fillId="0" borderId="14" xfId="0" applyNumberFormat="1" applyFont="1" applyBorder="1" applyAlignment="1">
      <alignment horizontal="center" vertical="center"/>
    </xf>
    <xf numFmtId="180" fontId="11" fillId="2" borderId="14" xfId="0" applyNumberFormat="1" applyFont="1" applyFill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177" fontId="11" fillId="2" borderId="14" xfId="0" applyNumberFormat="1" applyFont="1" applyFill="1" applyBorder="1" applyAlignment="1">
      <alignment horizontal="center" vertical="center"/>
    </xf>
    <xf numFmtId="9" fontId="11" fillId="0" borderId="14" xfId="1" applyFont="1" applyBorder="1" applyAlignment="1">
      <alignment horizontal="center" vertical="center"/>
    </xf>
    <xf numFmtId="183" fontId="11" fillId="2" borderId="14" xfId="0" applyNumberFormat="1" applyFont="1" applyFill="1" applyBorder="1" applyAlignment="1">
      <alignment horizontal="center" vertical="center"/>
    </xf>
    <xf numFmtId="177" fontId="11" fillId="0" borderId="14" xfId="0" applyNumberFormat="1" applyFont="1" applyBorder="1" applyAlignment="1">
      <alignment horizontal="center" vertical="center"/>
    </xf>
    <xf numFmtId="180" fontId="11" fillId="0" borderId="14" xfId="0" applyNumberFormat="1" applyFont="1" applyBorder="1" applyAlignment="1">
      <alignment horizontal="center" vertical="center"/>
    </xf>
    <xf numFmtId="181" fontId="13" fillId="0" borderId="14" xfId="0" applyNumberFormat="1" applyFont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187" fontId="5" fillId="0" borderId="8" xfId="0" applyNumberFormat="1" applyFont="1" applyBorder="1" applyAlignment="1">
      <alignment horizontal="center" vertical="center"/>
    </xf>
    <xf numFmtId="181" fontId="13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186" fontId="5" fillId="0" borderId="14" xfId="0" applyNumberFormat="1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189" fontId="5" fillId="0" borderId="14" xfId="0" applyNumberFormat="1" applyFont="1" applyBorder="1" applyAlignment="1">
      <alignment horizontal="center" vertical="center"/>
    </xf>
    <xf numFmtId="184" fontId="14" fillId="0" borderId="0" xfId="0" applyNumberFormat="1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2" fillId="0" borderId="0" xfId="2">
      <alignment vertical="center"/>
    </xf>
    <xf numFmtId="0" fontId="5" fillId="0" borderId="0" xfId="2" applyFont="1">
      <alignment vertical="center"/>
    </xf>
    <xf numFmtId="0" fontId="7" fillId="0" borderId="0" xfId="2" applyFont="1">
      <alignment vertical="center"/>
    </xf>
    <xf numFmtId="0" fontId="12" fillId="0" borderId="0" xfId="2" applyAlignment="1">
      <alignment horizontal="center" vertical="center"/>
    </xf>
    <xf numFmtId="190" fontId="12" fillId="0" borderId="0" xfId="2" applyNumberFormat="1" applyAlignment="1">
      <alignment horizontal="center" vertical="center"/>
    </xf>
    <xf numFmtId="0" fontId="5" fillId="0" borderId="30" xfId="2" applyFont="1" applyBorder="1">
      <alignment vertical="center"/>
    </xf>
    <xf numFmtId="0" fontId="5" fillId="0" borderId="0" xfId="2" applyFont="1" applyAlignment="1">
      <alignment horizontal="center" vertical="center"/>
    </xf>
    <xf numFmtId="0" fontId="5" fillId="0" borderId="31" xfId="2" applyFont="1" applyBorder="1">
      <alignment vertical="center"/>
    </xf>
    <xf numFmtId="0" fontId="7" fillId="6" borderId="5" xfId="2" applyFont="1" applyFill="1" applyBorder="1" applyAlignment="1">
      <alignment horizontal="center" vertical="center"/>
    </xf>
    <xf numFmtId="0" fontId="7" fillId="6" borderId="5" xfId="2" applyFont="1" applyFill="1" applyBorder="1" applyAlignment="1">
      <alignment horizontal="center" vertical="center" wrapText="1"/>
    </xf>
    <xf numFmtId="0" fontId="7" fillId="6" borderId="6" xfId="2" applyFont="1" applyFill="1" applyBorder="1" applyAlignment="1">
      <alignment horizontal="center" vertical="center" wrapText="1"/>
    </xf>
    <xf numFmtId="185" fontId="13" fillId="0" borderId="8" xfId="2" applyNumberFormat="1" applyFont="1" applyBorder="1" applyAlignment="1">
      <alignment horizontal="center" vertical="center"/>
    </xf>
    <xf numFmtId="191" fontId="13" fillId="0" borderId="8" xfId="2" applyNumberFormat="1" applyFont="1" applyBorder="1" applyAlignment="1">
      <alignment horizontal="center" vertical="center"/>
    </xf>
    <xf numFmtId="177" fontId="13" fillId="0" borderId="8" xfId="2" applyNumberFormat="1" applyFont="1" applyBorder="1" applyAlignment="1">
      <alignment horizontal="center" vertical="center"/>
    </xf>
    <xf numFmtId="192" fontId="13" fillId="0" borderId="8" xfId="2" applyNumberFormat="1" applyFont="1" applyBorder="1" applyAlignment="1">
      <alignment horizontal="center" vertical="center"/>
    </xf>
    <xf numFmtId="179" fontId="13" fillId="0" borderId="9" xfId="2" applyNumberFormat="1" applyFont="1" applyBorder="1" applyAlignment="1">
      <alignment horizontal="center" vertical="center"/>
    </xf>
    <xf numFmtId="177" fontId="5" fillId="0" borderId="0" xfId="2" applyNumberFormat="1" applyFont="1">
      <alignment vertical="center"/>
    </xf>
    <xf numFmtId="0" fontId="5" fillId="6" borderId="37" xfId="2" applyFont="1" applyFill="1" applyBorder="1">
      <alignment vertical="center"/>
    </xf>
    <xf numFmtId="0" fontId="5" fillId="6" borderId="38" xfId="2" applyFont="1" applyFill="1" applyBorder="1" applyAlignment="1">
      <alignment horizontal="center" vertical="center"/>
    </xf>
    <xf numFmtId="0" fontId="5" fillId="6" borderId="14" xfId="2" applyFont="1" applyFill="1" applyBorder="1" applyAlignment="1">
      <alignment horizontal="center" vertical="center"/>
    </xf>
    <xf numFmtId="183" fontId="5" fillId="0" borderId="0" xfId="2" applyNumberFormat="1" applyFont="1">
      <alignment vertical="center"/>
    </xf>
    <xf numFmtId="0" fontId="5" fillId="6" borderId="39" xfId="2" applyFont="1" applyFill="1" applyBorder="1">
      <alignment vertical="center"/>
    </xf>
    <xf numFmtId="0" fontId="5" fillId="6" borderId="40" xfId="2" applyFont="1" applyFill="1" applyBorder="1">
      <alignment vertical="center"/>
    </xf>
    <xf numFmtId="0" fontId="5" fillId="0" borderId="25" xfId="2" applyFont="1" applyBorder="1" applyAlignment="1">
      <alignment horizontal="center" vertical="center"/>
    </xf>
    <xf numFmtId="0" fontId="5" fillId="6" borderId="41" xfId="2" applyFont="1" applyFill="1" applyBorder="1">
      <alignment vertical="center"/>
    </xf>
    <xf numFmtId="0" fontId="5" fillId="6" borderId="42" xfId="2" applyFont="1" applyFill="1" applyBorder="1">
      <alignment vertical="center"/>
    </xf>
    <xf numFmtId="0" fontId="5" fillId="6" borderId="26" xfId="2" applyFont="1" applyFill="1" applyBorder="1" applyAlignment="1">
      <alignment horizontal="center" vertical="center"/>
    </xf>
    <xf numFmtId="0" fontId="5" fillId="6" borderId="41" xfId="2" applyFont="1" applyFill="1" applyBorder="1" applyAlignment="1">
      <alignment horizontal="center" vertical="center"/>
    </xf>
    <xf numFmtId="0" fontId="5" fillId="0" borderId="26" xfId="2" applyFont="1" applyBorder="1" applyAlignment="1">
      <alignment horizontal="distributed" vertical="center"/>
    </xf>
    <xf numFmtId="2" fontId="5" fillId="0" borderId="14" xfId="2" applyNumberFormat="1" applyFont="1" applyBorder="1" applyAlignment="1">
      <alignment horizontal="center" vertical="center"/>
    </xf>
    <xf numFmtId="177" fontId="5" fillId="0" borderId="14" xfId="2" applyNumberFormat="1" applyFont="1" applyBorder="1" applyAlignment="1">
      <alignment horizontal="center" vertical="center"/>
    </xf>
    <xf numFmtId="2" fontId="5" fillId="0" borderId="0" xfId="2" applyNumberFormat="1" applyFont="1">
      <alignment vertical="center"/>
    </xf>
    <xf numFmtId="49" fontId="5" fillId="6" borderId="17" xfId="2" applyNumberFormat="1" applyFont="1" applyFill="1" applyBorder="1" applyAlignment="1">
      <alignment horizontal="center" vertical="center"/>
    </xf>
    <xf numFmtId="180" fontId="5" fillId="0" borderId="14" xfId="2" applyNumberFormat="1" applyFont="1" applyBorder="1" applyAlignment="1">
      <alignment horizontal="right" vertical="center"/>
    </xf>
    <xf numFmtId="183" fontId="5" fillId="0" borderId="14" xfId="2" applyNumberFormat="1" applyFont="1" applyBorder="1" applyAlignment="1">
      <alignment horizontal="right" vertical="center"/>
    </xf>
    <xf numFmtId="180" fontId="5" fillId="7" borderId="14" xfId="2" applyNumberFormat="1" applyFont="1" applyFill="1" applyBorder="1" applyAlignment="1">
      <alignment horizontal="right" vertical="center"/>
    </xf>
    <xf numFmtId="183" fontId="5" fillId="0" borderId="14" xfId="2" applyNumberFormat="1" applyFont="1" applyBorder="1">
      <alignment vertical="center"/>
    </xf>
    <xf numFmtId="177" fontId="5" fillId="0" borderId="26" xfId="2" applyNumberFormat="1" applyFont="1" applyBorder="1" applyAlignment="1">
      <alignment horizontal="center" vertical="center"/>
    </xf>
    <xf numFmtId="1" fontId="5" fillId="7" borderId="14" xfId="2" applyNumberFormat="1" applyFont="1" applyFill="1" applyBorder="1" applyAlignment="1">
      <alignment horizontal="right" vertical="center"/>
    </xf>
    <xf numFmtId="0" fontId="5" fillId="0" borderId="43" xfId="2" applyFont="1" applyBorder="1">
      <alignment vertical="center"/>
    </xf>
    <xf numFmtId="0" fontId="5" fillId="0" borderId="46" xfId="0" applyFont="1" applyBorder="1" applyAlignment="1">
      <alignment vertical="center"/>
    </xf>
    <xf numFmtId="0" fontId="5" fillId="8" borderId="46" xfId="0" applyFont="1" applyFill="1" applyBorder="1" applyAlignment="1">
      <alignment horizontal="center" vertical="center"/>
    </xf>
    <xf numFmtId="0" fontId="5" fillId="9" borderId="46" xfId="0" applyFont="1" applyFill="1" applyBorder="1" applyAlignment="1">
      <alignment horizontal="center" vertical="center"/>
    </xf>
    <xf numFmtId="0" fontId="5" fillId="10" borderId="46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31" xfId="2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8" borderId="25" xfId="0" applyFont="1" applyFill="1" applyBorder="1" applyAlignment="1">
      <alignment horizontal="center" vertical="center"/>
    </xf>
    <xf numFmtId="0" fontId="5" fillId="9" borderId="25" xfId="0" applyFont="1" applyFill="1" applyBorder="1" applyAlignment="1">
      <alignment horizontal="center" vertical="center"/>
    </xf>
    <xf numFmtId="0" fontId="5" fillId="10" borderId="2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6" xfId="0" applyFont="1" applyBorder="1" applyAlignment="1">
      <alignment horizontal="distributed" vertical="center"/>
    </xf>
    <xf numFmtId="0" fontId="5" fillId="8" borderId="26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 vertical="center"/>
    </xf>
    <xf numFmtId="0" fontId="5" fillId="10" borderId="26" xfId="0" applyFont="1" applyFill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193" fontId="5" fillId="0" borderId="31" xfId="2" applyNumberFormat="1" applyFont="1" applyBorder="1">
      <alignment vertical="center"/>
    </xf>
    <xf numFmtId="0" fontId="5" fillId="0" borderId="0" xfId="2" applyFont="1" applyAlignment="1">
      <alignment horizontal="centerContinuous" vertical="center"/>
    </xf>
    <xf numFmtId="0" fontId="5" fillId="0" borderId="13" xfId="0" applyFont="1" applyBorder="1" applyAlignment="1">
      <alignment vertical="center"/>
    </xf>
    <xf numFmtId="177" fontId="5" fillId="0" borderId="14" xfId="0" applyNumberFormat="1" applyFont="1" applyBorder="1" applyAlignment="1">
      <alignment vertical="center"/>
    </xf>
    <xf numFmtId="177" fontId="5" fillId="8" borderId="14" xfId="0" applyNumberFormat="1" applyFont="1" applyFill="1" applyBorder="1" applyAlignment="1">
      <alignment vertical="center"/>
    </xf>
    <xf numFmtId="177" fontId="5" fillId="9" borderId="14" xfId="0" applyNumberFormat="1" applyFont="1" applyFill="1" applyBorder="1" applyAlignment="1">
      <alignment vertical="center"/>
    </xf>
    <xf numFmtId="177" fontId="5" fillId="10" borderId="14" xfId="0" applyNumberFormat="1" applyFont="1" applyFill="1" applyBorder="1" applyAlignment="1">
      <alignment vertical="center"/>
    </xf>
    <xf numFmtId="194" fontId="5" fillId="0" borderId="14" xfId="0" applyNumberFormat="1" applyFont="1" applyBorder="1" applyAlignment="1">
      <alignment vertical="center"/>
    </xf>
    <xf numFmtId="183" fontId="5" fillId="0" borderId="14" xfId="0" applyNumberFormat="1" applyFont="1" applyBorder="1" applyAlignment="1">
      <alignment vertical="center"/>
    </xf>
    <xf numFmtId="185" fontId="5" fillId="0" borderId="51" xfId="2" applyNumberFormat="1" applyFont="1" applyBorder="1">
      <alignment vertical="center"/>
    </xf>
    <xf numFmtId="195" fontId="5" fillId="0" borderId="31" xfId="2" applyNumberFormat="1" applyFont="1" applyBorder="1">
      <alignment vertical="center"/>
    </xf>
    <xf numFmtId="0" fontId="5" fillId="0" borderId="0" xfId="2" applyFont="1" applyAlignment="1">
      <alignment horizontal="distributed" vertical="center"/>
    </xf>
    <xf numFmtId="196" fontId="5" fillId="0" borderId="0" xfId="2" applyNumberFormat="1" applyFont="1">
      <alignment vertical="center"/>
    </xf>
    <xf numFmtId="2" fontId="5" fillId="0" borderId="31" xfId="2" applyNumberFormat="1" applyFont="1" applyBorder="1">
      <alignment vertical="center"/>
    </xf>
    <xf numFmtId="0" fontId="5" fillId="0" borderId="52" xfId="0" applyFont="1" applyBorder="1" applyAlignment="1">
      <alignment horizontal="centerContinuous" vertical="center"/>
    </xf>
    <xf numFmtId="0" fontId="5" fillId="0" borderId="53" xfId="0" applyFont="1" applyBorder="1" applyAlignment="1">
      <alignment horizontal="centerContinuous" vertical="center"/>
    </xf>
    <xf numFmtId="0" fontId="5" fillId="0" borderId="8" xfId="0" applyFont="1" applyBorder="1" applyAlignment="1">
      <alignment vertical="center"/>
    </xf>
    <xf numFmtId="0" fontId="5" fillId="0" borderId="54" xfId="0" applyFont="1" applyBorder="1" applyAlignment="1">
      <alignment vertical="center"/>
    </xf>
    <xf numFmtId="0" fontId="5" fillId="0" borderId="35" xfId="0" applyFont="1" applyBorder="1" applyAlignment="1">
      <alignment vertical="center"/>
    </xf>
    <xf numFmtId="0" fontId="5" fillId="0" borderId="53" xfId="0" applyFont="1" applyBorder="1" applyAlignment="1">
      <alignment vertical="center"/>
    </xf>
    <xf numFmtId="177" fontId="5" fillId="0" borderId="8" xfId="0" applyNumberFormat="1" applyFont="1" applyBorder="1" applyAlignment="1">
      <alignment vertical="center"/>
    </xf>
    <xf numFmtId="193" fontId="5" fillId="0" borderId="8" xfId="0" applyNumberFormat="1" applyFont="1" applyBorder="1" applyAlignment="1">
      <alignment vertical="center"/>
    </xf>
    <xf numFmtId="185" fontId="7" fillId="0" borderId="9" xfId="2" applyNumberFormat="1" applyFont="1" applyBorder="1">
      <alignment vertical="center"/>
    </xf>
    <xf numFmtId="194" fontId="5" fillId="0" borderId="0" xfId="2" applyNumberFormat="1" applyFont="1">
      <alignment vertical="center"/>
    </xf>
    <xf numFmtId="195" fontId="5" fillId="0" borderId="0" xfId="2" applyNumberFormat="1" applyFont="1">
      <alignment vertical="center"/>
    </xf>
    <xf numFmtId="185" fontId="5" fillId="0" borderId="0" xfId="2" applyNumberFormat="1" applyFont="1">
      <alignment vertical="center"/>
    </xf>
    <xf numFmtId="0" fontId="5" fillId="0" borderId="32" xfId="2" applyFont="1" applyBorder="1">
      <alignment vertical="center"/>
    </xf>
    <xf numFmtId="0" fontId="5" fillId="0" borderId="33" xfId="2" applyFont="1" applyBorder="1">
      <alignment vertical="center"/>
    </xf>
    <xf numFmtId="0" fontId="5" fillId="0" borderId="33" xfId="2" applyFont="1" applyBorder="1" applyAlignment="1">
      <alignment horizontal="center" vertical="center"/>
    </xf>
    <xf numFmtId="177" fontId="5" fillId="0" borderId="33" xfId="2" applyNumberFormat="1" applyFont="1" applyBorder="1">
      <alignment vertical="center"/>
    </xf>
    <xf numFmtId="183" fontId="5" fillId="0" borderId="33" xfId="2" applyNumberFormat="1" applyFont="1" applyBorder="1">
      <alignment vertical="center"/>
    </xf>
    <xf numFmtId="2" fontId="5" fillId="0" borderId="34" xfId="2" applyNumberFormat="1" applyFont="1" applyBorder="1">
      <alignment vertical="center"/>
    </xf>
    <xf numFmtId="0" fontId="5" fillId="0" borderId="30" xfId="0" applyFont="1" applyBorder="1" applyAlignment="1">
      <alignment vertical="center"/>
    </xf>
    <xf numFmtId="0" fontId="5" fillId="0" borderId="31" xfId="0" applyFont="1" applyBorder="1" applyAlignment="1">
      <alignment vertical="center"/>
    </xf>
    <xf numFmtId="0" fontId="5" fillId="0" borderId="33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89" fontId="5" fillId="0" borderId="0" xfId="0" applyNumberFormat="1" applyFont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184" fontId="14" fillId="0" borderId="58" xfId="0" applyNumberFormat="1" applyFont="1" applyBorder="1" applyAlignment="1">
      <alignment horizontal="center" vertical="center"/>
    </xf>
    <xf numFmtId="184" fontId="14" fillId="0" borderId="59" xfId="0" applyNumberFormat="1" applyFont="1" applyBorder="1" applyAlignment="1">
      <alignment horizontal="center" vertical="center"/>
    </xf>
    <xf numFmtId="184" fontId="14" fillId="0" borderId="60" xfId="0" applyNumberFormat="1" applyFont="1" applyBorder="1" applyAlignment="1">
      <alignment horizontal="center" vertical="center"/>
    </xf>
    <xf numFmtId="184" fontId="14" fillId="0" borderId="61" xfId="0" applyNumberFormat="1" applyFont="1" applyBorder="1" applyAlignment="1">
      <alignment horizontal="center" vertical="center"/>
    </xf>
    <xf numFmtId="184" fontId="14" fillId="0" borderId="62" xfId="0" applyNumberFormat="1" applyFont="1" applyBorder="1" applyAlignment="1">
      <alignment horizontal="center" vertical="center"/>
    </xf>
    <xf numFmtId="184" fontId="14" fillId="0" borderId="63" xfId="0" applyNumberFormat="1" applyFont="1" applyBorder="1" applyAlignment="1">
      <alignment horizontal="center" vertical="center"/>
    </xf>
    <xf numFmtId="0" fontId="5" fillId="0" borderId="64" xfId="0" applyFont="1" applyBorder="1" applyAlignment="1">
      <alignment vertical="center"/>
    </xf>
    <xf numFmtId="0" fontId="5" fillId="0" borderId="65" xfId="0" applyFont="1" applyBorder="1" applyAlignment="1">
      <alignment vertical="center"/>
    </xf>
    <xf numFmtId="0" fontId="5" fillId="0" borderId="66" xfId="0" applyFont="1" applyBorder="1" applyAlignment="1">
      <alignment vertical="center"/>
    </xf>
    <xf numFmtId="197" fontId="11" fillId="0" borderId="14" xfId="0" applyNumberFormat="1" applyFont="1" applyBorder="1" applyAlignment="1">
      <alignment horizontal="center" vertical="center"/>
    </xf>
    <xf numFmtId="0" fontId="17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5" fillId="0" borderId="34" xfId="0" applyFont="1" applyBorder="1" applyAlignment="1">
      <alignment vertical="center"/>
    </xf>
    <xf numFmtId="188" fontId="5" fillId="5" borderId="14" xfId="0" applyNumberFormat="1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/>
      <protection locked="0"/>
    </xf>
    <xf numFmtId="0" fontId="5" fillId="5" borderId="8" xfId="0" applyFont="1" applyFill="1" applyBorder="1" applyAlignment="1" applyProtection="1">
      <alignment horizontal="center" vertical="center"/>
      <protection locked="0"/>
    </xf>
    <xf numFmtId="183" fontId="5" fillId="5" borderId="14" xfId="0" applyNumberFormat="1" applyFont="1" applyFill="1" applyBorder="1" applyAlignment="1" applyProtection="1">
      <alignment horizontal="center" vertical="center"/>
      <protection locked="0"/>
    </xf>
    <xf numFmtId="2" fontId="5" fillId="5" borderId="14" xfId="0" applyNumberFormat="1" applyFont="1" applyFill="1" applyBorder="1" applyAlignment="1" applyProtection="1">
      <alignment horizontal="center" vertical="center"/>
      <protection locked="0"/>
    </xf>
    <xf numFmtId="179" fontId="5" fillId="5" borderId="14" xfId="0" quotePrefix="1" applyNumberFormat="1" applyFont="1" applyFill="1" applyBorder="1" applyAlignment="1" applyProtection="1">
      <alignment horizontal="center" vertical="center"/>
      <protection locked="0"/>
    </xf>
    <xf numFmtId="186" fontId="11" fillId="0" borderId="14" xfId="0" applyNumberFormat="1" applyFont="1" applyBorder="1" applyAlignment="1">
      <alignment horizontal="center" vertical="center"/>
    </xf>
    <xf numFmtId="198" fontId="11" fillId="0" borderId="14" xfId="0" applyNumberFormat="1" applyFont="1" applyBorder="1" applyAlignment="1">
      <alignment horizontal="center" vertical="center"/>
    </xf>
    <xf numFmtId="191" fontId="11" fillId="0" borderId="14" xfId="0" applyNumberFormat="1" applyFont="1" applyBorder="1" applyAlignment="1">
      <alignment horizontal="center" vertical="center"/>
    </xf>
    <xf numFmtId="199" fontId="11" fillId="0" borderId="14" xfId="0" applyNumberFormat="1" applyFont="1" applyBorder="1" applyAlignment="1">
      <alignment horizontal="center" vertical="center"/>
    </xf>
    <xf numFmtId="180" fontId="5" fillId="5" borderId="14" xfId="0" applyNumberFormat="1" applyFont="1" applyFill="1" applyBorder="1" applyAlignment="1" applyProtection="1">
      <alignment horizontal="center" vertical="center"/>
      <protection locked="0"/>
    </xf>
    <xf numFmtId="197" fontId="11" fillId="5" borderId="14" xfId="0" applyNumberFormat="1" applyFont="1" applyFill="1" applyBorder="1" applyAlignment="1" applyProtection="1">
      <alignment horizontal="center" vertical="center"/>
      <protection locked="0"/>
    </xf>
    <xf numFmtId="198" fontId="5" fillId="0" borderId="14" xfId="0" applyNumberFormat="1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179" fontId="5" fillId="0" borderId="14" xfId="0" applyNumberFormat="1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186" fontId="11" fillId="0" borderId="8" xfId="0" applyNumberFormat="1" applyFont="1" applyBorder="1" applyAlignment="1">
      <alignment horizontal="center" vertical="center"/>
    </xf>
    <xf numFmtId="179" fontId="5" fillId="0" borderId="8" xfId="0" applyNumberFormat="1" applyFont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182" fontId="5" fillId="0" borderId="14" xfId="0" applyNumberFormat="1" applyFont="1" applyBorder="1" applyAlignment="1">
      <alignment horizontal="center" vertical="center"/>
    </xf>
    <xf numFmtId="179" fontId="5" fillId="0" borderId="17" xfId="0" applyNumberFormat="1" applyFont="1" applyBorder="1" applyAlignment="1">
      <alignment horizontal="center" vertical="center"/>
    </xf>
    <xf numFmtId="179" fontId="5" fillId="0" borderId="21" xfId="0" applyNumberFormat="1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184" fontId="5" fillId="0" borderId="14" xfId="0" applyNumberFormat="1" applyFont="1" applyBorder="1" applyAlignment="1">
      <alignment horizontal="center" vertical="center"/>
    </xf>
    <xf numFmtId="0" fontId="0" fillId="0" borderId="52" xfId="0" applyBorder="1" applyAlignment="1">
      <alignment horizontal="left" vertical="center" wrapText="1"/>
    </xf>
    <xf numFmtId="0" fontId="0" fillId="0" borderId="35" xfId="0" applyBorder="1" applyAlignment="1">
      <alignment horizontal="left" vertical="center" wrapText="1"/>
    </xf>
    <xf numFmtId="0" fontId="0" fillId="0" borderId="36" xfId="0" applyBorder="1" applyAlignment="1">
      <alignment horizontal="left" vertical="center" wrapText="1"/>
    </xf>
    <xf numFmtId="176" fontId="14" fillId="5" borderId="51" xfId="0" applyNumberFormat="1" applyFont="1" applyFill="1" applyBorder="1" applyAlignment="1" applyProtection="1">
      <alignment horizontal="center" vertical="center"/>
      <protection locked="0"/>
    </xf>
    <xf numFmtId="176" fontId="14" fillId="5" borderId="49" xfId="0" applyNumberFormat="1" applyFont="1" applyFill="1" applyBorder="1" applyAlignment="1" applyProtection="1">
      <alignment horizontal="center" vertical="center"/>
      <protection locked="0"/>
    </xf>
    <xf numFmtId="176" fontId="14" fillId="5" borderId="50" xfId="0" applyNumberFormat="1" applyFont="1" applyFill="1" applyBorder="1" applyAlignment="1" applyProtection="1">
      <alignment horizontal="center" vertical="center"/>
      <protection locked="0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176" fontId="14" fillId="5" borderId="24" xfId="0" applyNumberFormat="1" applyFont="1" applyFill="1" applyBorder="1" applyAlignment="1" applyProtection="1">
      <alignment horizontal="center" vertical="center"/>
      <protection locked="0"/>
    </xf>
    <xf numFmtId="176" fontId="14" fillId="5" borderId="25" xfId="0" applyNumberFormat="1" applyFont="1" applyFill="1" applyBorder="1" applyAlignment="1" applyProtection="1">
      <alignment horizontal="center" vertical="center"/>
      <protection locked="0"/>
    </xf>
    <xf numFmtId="176" fontId="14" fillId="5" borderId="26" xfId="0" applyNumberFormat="1" applyFont="1" applyFill="1" applyBorder="1" applyAlignment="1" applyProtection="1">
      <alignment horizontal="center" vertical="center"/>
      <protection locked="0"/>
    </xf>
    <xf numFmtId="20" fontId="5" fillId="0" borderId="16" xfId="0" applyNumberFormat="1" applyFont="1" applyBorder="1" applyAlignment="1">
      <alignment horizontal="center" vertical="center"/>
    </xf>
    <xf numFmtId="20" fontId="5" fillId="0" borderId="22" xfId="0" applyNumberFormat="1" applyFont="1" applyBorder="1" applyAlignment="1">
      <alignment horizontal="center" vertical="center"/>
    </xf>
    <xf numFmtId="20" fontId="5" fillId="0" borderId="20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5" borderId="14" xfId="0" applyFont="1" applyFill="1" applyBorder="1" applyAlignment="1" applyProtection="1">
      <alignment horizontal="center" vertical="center"/>
      <protection locked="0"/>
    </xf>
    <xf numFmtId="0" fontId="5" fillId="5" borderId="15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84" fontId="14" fillId="0" borderId="17" xfId="0" applyNumberFormat="1" applyFont="1" applyBorder="1" applyAlignment="1">
      <alignment horizontal="center" vertical="center"/>
    </xf>
    <xf numFmtId="184" fontId="14" fillId="0" borderId="18" xfId="0" applyNumberFormat="1" applyFont="1" applyBorder="1" applyAlignment="1">
      <alignment horizontal="center" vertical="center"/>
    </xf>
    <xf numFmtId="184" fontId="14" fillId="0" borderId="19" xfId="0" applyNumberFormat="1" applyFont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5" borderId="17" xfId="0" applyFont="1" applyFill="1" applyBorder="1" applyAlignment="1" applyProtection="1">
      <alignment horizontal="center" vertical="center"/>
      <protection locked="0"/>
    </xf>
    <xf numFmtId="0" fontId="5" fillId="5" borderId="18" xfId="0" applyFont="1" applyFill="1" applyBorder="1" applyAlignment="1" applyProtection="1">
      <alignment horizontal="center" vertical="center"/>
      <protection locked="0"/>
    </xf>
    <xf numFmtId="0" fontId="5" fillId="5" borderId="19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left" vertical="center"/>
    </xf>
    <xf numFmtId="0" fontId="7" fillId="2" borderId="11" xfId="0" applyFont="1" applyFill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54" xfId="0" applyFont="1" applyFill="1" applyBorder="1" applyAlignment="1">
      <alignment horizontal="left" vertical="center"/>
    </xf>
    <xf numFmtId="0" fontId="7" fillId="2" borderId="35" xfId="0" applyFont="1" applyFill="1" applyBorder="1" applyAlignment="1">
      <alignment horizontal="left" vertical="center"/>
    </xf>
    <xf numFmtId="0" fontId="7" fillId="2" borderId="36" xfId="0" applyFont="1" applyFill="1" applyBorder="1" applyAlignment="1">
      <alignment horizontal="left" vertical="center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176" fontId="5" fillId="5" borderId="14" xfId="0" applyNumberFormat="1" applyFont="1" applyFill="1" applyBorder="1" applyAlignment="1" applyProtection="1">
      <alignment horizontal="center" vertical="center"/>
      <protection locked="0"/>
    </xf>
    <xf numFmtId="49" fontId="5" fillId="5" borderId="14" xfId="0" applyNumberFormat="1" applyFont="1" applyFill="1" applyBorder="1" applyAlignment="1" applyProtection="1">
      <alignment horizontal="center" vertical="center"/>
      <protection locked="0"/>
    </xf>
    <xf numFmtId="49" fontId="5" fillId="5" borderId="15" xfId="0" applyNumberFormat="1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3" borderId="17" xfId="0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 applyProtection="1">
      <alignment horizontal="center" vertical="center"/>
      <protection locked="0"/>
    </xf>
    <xf numFmtId="177" fontId="5" fillId="0" borderId="14" xfId="0" applyNumberFormat="1" applyFont="1" applyBorder="1" applyAlignment="1">
      <alignment horizontal="center" vertical="center"/>
    </xf>
    <xf numFmtId="177" fontId="5" fillId="0" borderId="15" xfId="0" applyNumberFormat="1" applyFont="1" applyBorder="1" applyAlignment="1">
      <alignment horizontal="center" vertical="center"/>
    </xf>
    <xf numFmtId="2" fontId="5" fillId="0" borderId="14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33" xfId="0" applyFont="1" applyBorder="1" applyAlignment="1">
      <alignment horizontal="left" vertical="center"/>
    </xf>
    <xf numFmtId="0" fontId="4" fillId="0" borderId="33" xfId="0" applyFont="1" applyBorder="1" applyAlignment="1">
      <alignment horizontal="left" vertical="center"/>
    </xf>
    <xf numFmtId="0" fontId="5" fillId="7" borderId="14" xfId="2" applyFont="1" applyFill="1" applyBorder="1" applyAlignment="1">
      <alignment horizontal="center" vertical="center"/>
    </xf>
    <xf numFmtId="0" fontId="5" fillId="6" borderId="14" xfId="2" applyFont="1" applyFill="1" applyBorder="1" applyAlignment="1">
      <alignment horizontal="center" vertical="center"/>
    </xf>
    <xf numFmtId="0" fontId="5" fillId="6" borderId="17" xfId="2" applyFont="1" applyFill="1" applyBorder="1" applyAlignment="1">
      <alignment horizontal="center" vertical="center"/>
    </xf>
    <xf numFmtId="0" fontId="5" fillId="6" borderId="21" xfId="2" applyFont="1" applyFill="1" applyBorder="1" applyAlignment="1">
      <alignment horizontal="center" vertical="center"/>
    </xf>
    <xf numFmtId="0" fontId="5" fillId="6" borderId="24" xfId="2" applyFont="1" applyFill="1" applyBorder="1" applyAlignment="1">
      <alignment horizontal="center" vertical="center"/>
    </xf>
    <xf numFmtId="0" fontId="12" fillId="6" borderId="26" xfId="2" applyFill="1" applyBorder="1" applyAlignment="1">
      <alignment horizontal="center" vertical="center"/>
    </xf>
    <xf numFmtId="0" fontId="12" fillId="6" borderId="18" xfId="2" applyFill="1" applyBorder="1" applyAlignment="1">
      <alignment horizontal="center" vertical="center"/>
    </xf>
    <xf numFmtId="0" fontId="12" fillId="6" borderId="21" xfId="2" applyFill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7" fillId="6" borderId="4" xfId="2" applyFont="1" applyFill="1" applyBorder="1" applyAlignment="1">
      <alignment horizontal="center" vertical="center"/>
    </xf>
    <xf numFmtId="0" fontId="7" fillId="6" borderId="7" xfId="2" applyFont="1" applyFill="1" applyBorder="1" applyAlignment="1">
      <alignment horizontal="center" vertical="center"/>
    </xf>
    <xf numFmtId="0" fontId="5" fillId="6" borderId="18" xfId="2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0" fontId="16" fillId="0" borderId="2" xfId="2" applyFont="1" applyBorder="1" applyAlignment="1">
      <alignment horizontal="center" vertical="center"/>
    </xf>
    <xf numFmtId="0" fontId="16" fillId="0" borderId="3" xfId="2" applyFont="1" applyBorder="1" applyAlignment="1">
      <alignment horizontal="center" vertical="center"/>
    </xf>
    <xf numFmtId="0" fontId="15" fillId="0" borderId="1" xfId="2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179" fontId="7" fillId="2" borderId="35" xfId="2" applyNumberFormat="1" applyFont="1" applyFill="1" applyBorder="1" applyAlignment="1">
      <alignment horizontal="center" vertical="center"/>
    </xf>
    <xf numFmtId="179" fontId="12" fillId="2" borderId="36" xfId="2" applyNumberFormat="1" applyFill="1" applyBorder="1" applyAlignment="1">
      <alignment horizontal="center" vertical="center"/>
    </xf>
  </cellXfs>
  <cellStyles count="4">
    <cellStyle name="백분율" xfId="1" builtinId="5"/>
    <cellStyle name="표준" xfId="0" builtinId="0"/>
    <cellStyle name="표준 10" xfId="3" xr:uid="{61CFDD03-AB33-4855-9A6D-208CF76C001B}"/>
    <cellStyle name="표준 2" xfId="2" xr:uid="{FC75FF29-E24C-4B1A-ADED-44FDEA1B85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'[1]가변용량(일반)'!$G$21:$G$35</c:f>
              <c:numCache>
                <c:formatCode>General</c:formatCode>
                <c:ptCount val="15"/>
                <c:pt idx="0">
                  <c:v>1853.1666666666667</c:v>
                </c:pt>
                <c:pt idx="1">
                  <c:v>1832.3333333333333</c:v>
                </c:pt>
                <c:pt idx="2">
                  <c:v>1811.5</c:v>
                </c:pt>
                <c:pt idx="3">
                  <c:v>1790.6666666666667</c:v>
                </c:pt>
                <c:pt idx="4">
                  <c:v>1769.8333333333333</c:v>
                </c:pt>
                <c:pt idx="5">
                  <c:v>1749</c:v>
                </c:pt>
                <c:pt idx="6">
                  <c:v>1728.1666666666667</c:v>
                </c:pt>
                <c:pt idx="7">
                  <c:v>1707.3333333333333</c:v>
                </c:pt>
                <c:pt idx="8">
                  <c:v>1686.5</c:v>
                </c:pt>
                <c:pt idx="9">
                  <c:v>1665.6666666666667</c:v>
                </c:pt>
                <c:pt idx="10">
                  <c:v>1644.8333333333333</c:v>
                </c:pt>
                <c:pt idx="11">
                  <c:v>1624</c:v>
                </c:pt>
                <c:pt idx="12">
                  <c:v>1603.1666666666667</c:v>
                </c:pt>
                <c:pt idx="13">
                  <c:v>1582.3333333333333</c:v>
                </c:pt>
                <c:pt idx="14">
                  <c:v>1561.5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7AB-4C13-9160-3DACE20897D8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'[1]가변용량(일반)'!$I$21:$I$35</c:f>
              <c:numCache>
                <c:formatCode>General</c:formatCode>
                <c:ptCount val="15"/>
                <c:pt idx="0">
                  <c:v>3368.1666666666665</c:v>
                </c:pt>
                <c:pt idx="1">
                  <c:v>3330.3333333333335</c:v>
                </c:pt>
                <c:pt idx="2">
                  <c:v>3292.5</c:v>
                </c:pt>
                <c:pt idx="3">
                  <c:v>3254.6666666666665</c:v>
                </c:pt>
                <c:pt idx="4">
                  <c:v>3216.8333333333335</c:v>
                </c:pt>
                <c:pt idx="5">
                  <c:v>3179</c:v>
                </c:pt>
                <c:pt idx="6">
                  <c:v>3141.1666666666665</c:v>
                </c:pt>
                <c:pt idx="7">
                  <c:v>3103.3333333333335</c:v>
                </c:pt>
                <c:pt idx="8">
                  <c:v>3065.5</c:v>
                </c:pt>
                <c:pt idx="9">
                  <c:v>3027.6666666666665</c:v>
                </c:pt>
                <c:pt idx="10">
                  <c:v>2989.8333333333335</c:v>
                </c:pt>
                <c:pt idx="11">
                  <c:v>2952</c:v>
                </c:pt>
                <c:pt idx="12">
                  <c:v>2914.1666666666665</c:v>
                </c:pt>
                <c:pt idx="13">
                  <c:v>2876.3333333333335</c:v>
                </c:pt>
                <c:pt idx="14">
                  <c:v>2838.5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7AB-4C13-9160-3DACE20897D8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'[1]가변용량(일반)'!$K$21:$K$35</c:f>
              <c:numCache>
                <c:formatCode>General</c:formatCode>
                <c:ptCount val="15"/>
                <c:pt idx="0">
                  <c:v>5531.833333333333</c:v>
                </c:pt>
                <c:pt idx="1">
                  <c:v>5469.666666666667</c:v>
                </c:pt>
                <c:pt idx="2">
                  <c:v>5407.5</c:v>
                </c:pt>
                <c:pt idx="3">
                  <c:v>5345.333333333333</c:v>
                </c:pt>
                <c:pt idx="4">
                  <c:v>5283.166666666667</c:v>
                </c:pt>
                <c:pt idx="5">
                  <c:v>5221</c:v>
                </c:pt>
                <c:pt idx="6">
                  <c:v>5158.833333333333</c:v>
                </c:pt>
                <c:pt idx="7">
                  <c:v>5096.666666666667</c:v>
                </c:pt>
                <c:pt idx="8">
                  <c:v>5034.5</c:v>
                </c:pt>
                <c:pt idx="9">
                  <c:v>4972.333333333333</c:v>
                </c:pt>
                <c:pt idx="10">
                  <c:v>4910.166666666667</c:v>
                </c:pt>
                <c:pt idx="11">
                  <c:v>4848</c:v>
                </c:pt>
                <c:pt idx="12">
                  <c:v>4785.833333333333</c:v>
                </c:pt>
                <c:pt idx="13">
                  <c:v>4723.666666666667</c:v>
                </c:pt>
                <c:pt idx="14">
                  <c:v>4661.5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7AB-4C13-9160-3DACE20897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185664"/>
        <c:axId val="169187200"/>
      </c:lineChart>
      <c:catAx>
        <c:axId val="16918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187200"/>
        <c:crosses val="autoZero"/>
        <c:auto val="1"/>
        <c:lblAlgn val="ctr"/>
        <c:lblOffset val="100"/>
        <c:noMultiLvlLbl val="0"/>
      </c:catAx>
      <c:valAx>
        <c:axId val="16918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18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'[1]가변용량(일반)'!$H$21:$H$35</c:f>
              <c:numCache>
                <c:formatCode>General</c:formatCode>
                <c:ptCount val="15"/>
                <c:pt idx="0">
                  <c:v>184.66666666666666</c:v>
                </c:pt>
                <c:pt idx="1">
                  <c:v>190.33333333333331</c:v>
                </c:pt>
                <c:pt idx="2">
                  <c:v>196</c:v>
                </c:pt>
                <c:pt idx="3">
                  <c:v>201.66666666666666</c:v>
                </c:pt>
                <c:pt idx="4">
                  <c:v>207.33333333333331</c:v>
                </c:pt>
                <c:pt idx="5">
                  <c:v>213</c:v>
                </c:pt>
                <c:pt idx="6">
                  <c:v>218.66666666666666</c:v>
                </c:pt>
                <c:pt idx="7">
                  <c:v>224.33333333333334</c:v>
                </c:pt>
                <c:pt idx="8">
                  <c:v>230</c:v>
                </c:pt>
                <c:pt idx="9">
                  <c:v>235.66666666666666</c:v>
                </c:pt>
                <c:pt idx="10">
                  <c:v>241.33333333333334</c:v>
                </c:pt>
                <c:pt idx="11">
                  <c:v>247</c:v>
                </c:pt>
                <c:pt idx="12">
                  <c:v>252.66666666666666</c:v>
                </c:pt>
                <c:pt idx="13">
                  <c:v>258.33333333333331</c:v>
                </c:pt>
                <c:pt idx="14">
                  <c:v>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3D1-45CD-B501-BD549AE85B60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'[1]가변용량(일반)'!$J$21:$J$35</c:f>
              <c:numCache>
                <c:formatCode>General</c:formatCode>
                <c:ptCount val="15"/>
                <c:pt idx="0">
                  <c:v>443.5</c:v>
                </c:pt>
                <c:pt idx="1">
                  <c:v>457</c:v>
                </c:pt>
                <c:pt idx="2">
                  <c:v>470.5</c:v>
                </c:pt>
                <c:pt idx="3">
                  <c:v>484</c:v>
                </c:pt>
                <c:pt idx="4">
                  <c:v>497.5</c:v>
                </c:pt>
                <c:pt idx="5">
                  <c:v>511</c:v>
                </c:pt>
                <c:pt idx="6">
                  <c:v>524.5</c:v>
                </c:pt>
                <c:pt idx="7">
                  <c:v>538</c:v>
                </c:pt>
                <c:pt idx="8">
                  <c:v>551.5</c:v>
                </c:pt>
                <c:pt idx="9">
                  <c:v>565</c:v>
                </c:pt>
                <c:pt idx="10">
                  <c:v>578.5</c:v>
                </c:pt>
                <c:pt idx="11">
                  <c:v>592</c:v>
                </c:pt>
                <c:pt idx="12">
                  <c:v>605.5</c:v>
                </c:pt>
                <c:pt idx="13">
                  <c:v>619</c:v>
                </c:pt>
                <c:pt idx="14">
                  <c:v>632.5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3D1-45CD-B501-BD549AE85B60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'[1]가변용량(일반)'!$L$21:$L$35</c:f>
              <c:numCache>
                <c:formatCode>General</c:formatCode>
                <c:ptCount val="15"/>
                <c:pt idx="0">
                  <c:v>910.5</c:v>
                </c:pt>
                <c:pt idx="1">
                  <c:v>938</c:v>
                </c:pt>
                <c:pt idx="2">
                  <c:v>965.5</c:v>
                </c:pt>
                <c:pt idx="3">
                  <c:v>993</c:v>
                </c:pt>
                <c:pt idx="4">
                  <c:v>1020.5</c:v>
                </c:pt>
                <c:pt idx="5">
                  <c:v>1048</c:v>
                </c:pt>
                <c:pt idx="6">
                  <c:v>1075.5</c:v>
                </c:pt>
                <c:pt idx="7">
                  <c:v>1103</c:v>
                </c:pt>
                <c:pt idx="8">
                  <c:v>1130.5</c:v>
                </c:pt>
                <c:pt idx="9">
                  <c:v>1158</c:v>
                </c:pt>
                <c:pt idx="10">
                  <c:v>1185.5</c:v>
                </c:pt>
                <c:pt idx="11">
                  <c:v>1213</c:v>
                </c:pt>
                <c:pt idx="12">
                  <c:v>1240.5</c:v>
                </c:pt>
                <c:pt idx="13">
                  <c:v>1268</c:v>
                </c:pt>
                <c:pt idx="14">
                  <c:v>1295.5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3D1-45CD-B501-BD549AE85B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787776"/>
        <c:axId val="169789312"/>
      </c:lineChart>
      <c:catAx>
        <c:axId val="16978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789312"/>
        <c:crosses val="autoZero"/>
        <c:auto val="1"/>
        <c:lblAlgn val="ctr"/>
        <c:lblOffset val="100"/>
        <c:noMultiLvlLbl val="0"/>
      </c:catAx>
      <c:valAx>
        <c:axId val="16978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78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'[1]가변용량(일반)'!$T$21:$T$35</c:f>
              <c:numCache>
                <c:formatCode>General</c:formatCode>
                <c:ptCount val="15"/>
                <c:pt idx="0">
                  <c:v>10.035198555956679</c:v>
                </c:pt>
                <c:pt idx="1">
                  <c:v>9.6269702276707534</c:v>
                </c:pt>
                <c:pt idx="2">
                  <c:v>9.2423469387755102</c:v>
                </c:pt>
                <c:pt idx="3">
                  <c:v>8.8793388429752067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5.7183898462564038</c:v>
                </c:pt>
                <c:pt idx="8">
                  <c:v>5.0089204604215052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  <c:pt idx="14">
                  <c:v>3.5982246236974142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77-4BB9-85D3-5882D6B85153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'[1]가변용량(일반)'!$U$21:$U$34</c:f>
              <c:numCache>
                <c:formatCode>General</c:formatCode>
                <c:ptCount val="14"/>
                <c:pt idx="0">
                  <c:v>8.0566335740072201</c:v>
                </c:pt>
                <c:pt idx="1">
                  <c:v>8.2491243432574439</c:v>
                </c:pt>
                <c:pt idx="2">
                  <c:v>8.4304846938775508</c:v>
                </c:pt>
                <c:pt idx="3">
                  <c:v>8.6016528925619848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5.7183898462564047</c:v>
                </c:pt>
                <c:pt idx="8">
                  <c:v>5.0089204604215043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177-4BB9-85D3-5882D6B851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52192"/>
        <c:axId val="169366272"/>
      </c:lineChart>
      <c:catAx>
        <c:axId val="169352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366272"/>
        <c:crosses val="autoZero"/>
        <c:auto val="1"/>
        <c:lblAlgn val="ctr"/>
        <c:lblOffset val="100"/>
        <c:noMultiLvlLbl val="0"/>
      </c:catAx>
      <c:valAx>
        <c:axId val="16936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35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5865448166129495"/>
          <c:w val="0.83152537182852138"/>
          <c:h val="0.62536575415119744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'[1]가변용량(일반)'!$G$21:$G$35</c:f>
              <c:numCache>
                <c:formatCode>General</c:formatCode>
                <c:ptCount val="15"/>
                <c:pt idx="0">
                  <c:v>1853.1666666666667</c:v>
                </c:pt>
                <c:pt idx="1">
                  <c:v>1832.3333333333333</c:v>
                </c:pt>
                <c:pt idx="2">
                  <c:v>1811.5</c:v>
                </c:pt>
                <c:pt idx="3">
                  <c:v>1790.6666666666667</c:v>
                </c:pt>
                <c:pt idx="4">
                  <c:v>1769.8333333333333</c:v>
                </c:pt>
                <c:pt idx="5">
                  <c:v>1749</c:v>
                </c:pt>
                <c:pt idx="6">
                  <c:v>1728.1666666666667</c:v>
                </c:pt>
                <c:pt idx="7">
                  <c:v>1707.3333333333333</c:v>
                </c:pt>
                <c:pt idx="8">
                  <c:v>1686.5</c:v>
                </c:pt>
                <c:pt idx="9">
                  <c:v>1665.6666666666667</c:v>
                </c:pt>
                <c:pt idx="10">
                  <c:v>1644.8333333333333</c:v>
                </c:pt>
                <c:pt idx="11">
                  <c:v>1624</c:v>
                </c:pt>
                <c:pt idx="12">
                  <c:v>1603.1666666666667</c:v>
                </c:pt>
                <c:pt idx="13">
                  <c:v>1582.3333333333333</c:v>
                </c:pt>
                <c:pt idx="14">
                  <c:v>1561.5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3D-4F8D-AA49-1F531571DF47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'[1]가변용량(일반)'!$I$21:$I$35</c:f>
              <c:numCache>
                <c:formatCode>General</c:formatCode>
                <c:ptCount val="15"/>
                <c:pt idx="0">
                  <c:v>3368.1666666666665</c:v>
                </c:pt>
                <c:pt idx="1">
                  <c:v>3330.3333333333335</c:v>
                </c:pt>
                <c:pt idx="2">
                  <c:v>3292.5</c:v>
                </c:pt>
                <c:pt idx="3">
                  <c:v>3254.6666666666665</c:v>
                </c:pt>
                <c:pt idx="4">
                  <c:v>3216.8333333333335</c:v>
                </c:pt>
                <c:pt idx="5">
                  <c:v>3179</c:v>
                </c:pt>
                <c:pt idx="6">
                  <c:v>3141.1666666666665</c:v>
                </c:pt>
                <c:pt idx="7">
                  <c:v>3103.3333333333335</c:v>
                </c:pt>
                <c:pt idx="8">
                  <c:v>3065.5</c:v>
                </c:pt>
                <c:pt idx="9">
                  <c:v>3027.6666666666665</c:v>
                </c:pt>
                <c:pt idx="10">
                  <c:v>2989.8333333333335</c:v>
                </c:pt>
                <c:pt idx="11">
                  <c:v>2952</c:v>
                </c:pt>
                <c:pt idx="12">
                  <c:v>2914.1666666666665</c:v>
                </c:pt>
                <c:pt idx="13">
                  <c:v>2876.3333333333335</c:v>
                </c:pt>
                <c:pt idx="14">
                  <c:v>2838.5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3D-4F8D-AA49-1F531571DF47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'[1]가변용량(일반)'!$K$21:$K$35</c:f>
              <c:numCache>
                <c:formatCode>General</c:formatCode>
                <c:ptCount val="15"/>
                <c:pt idx="0">
                  <c:v>5531.833333333333</c:v>
                </c:pt>
                <c:pt idx="1">
                  <c:v>5469.666666666667</c:v>
                </c:pt>
                <c:pt idx="2">
                  <c:v>5407.5</c:v>
                </c:pt>
                <c:pt idx="3">
                  <c:v>5345.333333333333</c:v>
                </c:pt>
                <c:pt idx="4">
                  <c:v>5283.166666666667</c:v>
                </c:pt>
                <c:pt idx="5">
                  <c:v>5221</c:v>
                </c:pt>
                <c:pt idx="6">
                  <c:v>5158.833333333333</c:v>
                </c:pt>
                <c:pt idx="7">
                  <c:v>5096.666666666667</c:v>
                </c:pt>
                <c:pt idx="8">
                  <c:v>5034.5</c:v>
                </c:pt>
                <c:pt idx="9">
                  <c:v>4972.333333333333</c:v>
                </c:pt>
                <c:pt idx="10">
                  <c:v>4910.166666666667</c:v>
                </c:pt>
                <c:pt idx="11">
                  <c:v>4848</c:v>
                </c:pt>
                <c:pt idx="12">
                  <c:v>4785.833333333333</c:v>
                </c:pt>
                <c:pt idx="13">
                  <c:v>4723.666666666667</c:v>
                </c:pt>
                <c:pt idx="14">
                  <c:v>4661.5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3D-4F8D-AA49-1F531571D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185664"/>
        <c:axId val="169187200"/>
      </c:lineChart>
      <c:catAx>
        <c:axId val="1691856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187200"/>
        <c:crosses val="autoZero"/>
        <c:auto val="1"/>
        <c:lblAlgn val="ctr"/>
        <c:lblOffset val="100"/>
        <c:noMultiLvlLbl val="0"/>
      </c:catAx>
      <c:valAx>
        <c:axId val="1691872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18566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5879876126595285"/>
          <c:y val="0.22397723273096609"/>
          <c:w val="0.79570137066200053"/>
          <c:h val="9.3265353325087244E-2"/>
        </c:manualLayout>
      </c:layout>
      <c:overlay val="0"/>
      <c:txPr>
        <a:bodyPr/>
        <a:lstStyle/>
        <a:p>
          <a:pPr>
            <a:defRPr sz="900"/>
          </a:pPr>
          <a:endParaRPr lang="ko-K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27402272497678398"/>
          <c:w val="0.84541426071741022"/>
          <c:h val="0.61079736220423519"/>
        </c:manualLayout>
      </c:layout>
      <c:lineChart>
        <c:grouping val="standard"/>
        <c:varyColors val="0"/>
        <c:ser>
          <c:idx val="1"/>
          <c:order val="0"/>
          <c:tx>
            <c:v>최소운전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'[1]가변용량(일반)'!$H$21:$H$35</c:f>
              <c:numCache>
                <c:formatCode>General</c:formatCode>
                <c:ptCount val="15"/>
                <c:pt idx="0">
                  <c:v>184.66666666666666</c:v>
                </c:pt>
                <c:pt idx="1">
                  <c:v>190.33333333333331</c:v>
                </c:pt>
                <c:pt idx="2">
                  <c:v>196</c:v>
                </c:pt>
                <c:pt idx="3">
                  <c:v>201.66666666666666</c:v>
                </c:pt>
                <c:pt idx="4">
                  <c:v>207.33333333333331</c:v>
                </c:pt>
                <c:pt idx="5">
                  <c:v>213</c:v>
                </c:pt>
                <c:pt idx="6">
                  <c:v>218.66666666666666</c:v>
                </c:pt>
                <c:pt idx="7">
                  <c:v>224.33333333333334</c:v>
                </c:pt>
                <c:pt idx="8">
                  <c:v>230</c:v>
                </c:pt>
                <c:pt idx="9">
                  <c:v>235.66666666666666</c:v>
                </c:pt>
                <c:pt idx="10">
                  <c:v>241.33333333333334</c:v>
                </c:pt>
                <c:pt idx="11">
                  <c:v>247</c:v>
                </c:pt>
                <c:pt idx="12">
                  <c:v>252.66666666666666</c:v>
                </c:pt>
                <c:pt idx="13">
                  <c:v>258.33333333333331</c:v>
                </c:pt>
                <c:pt idx="14">
                  <c:v>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5D0-486A-B080-8F785255C873}"/>
            </c:ext>
          </c:extLst>
        </c:ser>
        <c:ser>
          <c:idx val="2"/>
          <c:order val="1"/>
          <c:tx>
            <c:v>중간운전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'[1]가변용량(일반)'!$J$21:$J$35</c:f>
              <c:numCache>
                <c:formatCode>General</c:formatCode>
                <c:ptCount val="15"/>
                <c:pt idx="0">
                  <c:v>443.5</c:v>
                </c:pt>
                <c:pt idx="1">
                  <c:v>457</c:v>
                </c:pt>
                <c:pt idx="2">
                  <c:v>470.5</c:v>
                </c:pt>
                <c:pt idx="3">
                  <c:v>484</c:v>
                </c:pt>
                <c:pt idx="4">
                  <c:v>497.5</c:v>
                </c:pt>
                <c:pt idx="5">
                  <c:v>511</c:v>
                </c:pt>
                <c:pt idx="6">
                  <c:v>524.5</c:v>
                </c:pt>
                <c:pt idx="7">
                  <c:v>538</c:v>
                </c:pt>
                <c:pt idx="8">
                  <c:v>551.5</c:v>
                </c:pt>
                <c:pt idx="9">
                  <c:v>565</c:v>
                </c:pt>
                <c:pt idx="10">
                  <c:v>578.5</c:v>
                </c:pt>
                <c:pt idx="11">
                  <c:v>592</c:v>
                </c:pt>
                <c:pt idx="12">
                  <c:v>605.5</c:v>
                </c:pt>
                <c:pt idx="13">
                  <c:v>619</c:v>
                </c:pt>
                <c:pt idx="14">
                  <c:v>632.5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5D0-486A-B080-8F785255C873}"/>
            </c:ext>
          </c:extLst>
        </c:ser>
        <c:ser>
          <c:idx val="3"/>
          <c:order val="2"/>
          <c:tx>
            <c:v>정격운전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'[1]가변용량(일반)'!$L$21:$L$35</c:f>
              <c:numCache>
                <c:formatCode>General</c:formatCode>
                <c:ptCount val="15"/>
                <c:pt idx="0">
                  <c:v>910.5</c:v>
                </c:pt>
                <c:pt idx="1">
                  <c:v>938</c:v>
                </c:pt>
                <c:pt idx="2">
                  <c:v>965.5</c:v>
                </c:pt>
                <c:pt idx="3">
                  <c:v>993</c:v>
                </c:pt>
                <c:pt idx="4">
                  <c:v>1020.5</c:v>
                </c:pt>
                <c:pt idx="5">
                  <c:v>1048</c:v>
                </c:pt>
                <c:pt idx="6">
                  <c:v>1075.5</c:v>
                </c:pt>
                <c:pt idx="7">
                  <c:v>1103</c:v>
                </c:pt>
                <c:pt idx="8">
                  <c:v>1130.5</c:v>
                </c:pt>
                <c:pt idx="9">
                  <c:v>1158</c:v>
                </c:pt>
                <c:pt idx="10">
                  <c:v>1185.5</c:v>
                </c:pt>
                <c:pt idx="11">
                  <c:v>1213</c:v>
                </c:pt>
                <c:pt idx="12">
                  <c:v>1240.5</c:v>
                </c:pt>
                <c:pt idx="13">
                  <c:v>1268</c:v>
                </c:pt>
                <c:pt idx="14">
                  <c:v>1295.5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5D0-486A-B080-8F785255C8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787776"/>
        <c:axId val="169789312"/>
      </c:lineChart>
      <c:catAx>
        <c:axId val="16978777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789312"/>
        <c:crosses val="autoZero"/>
        <c:auto val="1"/>
        <c:lblAlgn val="ctr"/>
        <c:lblOffset val="100"/>
        <c:noMultiLvlLbl val="0"/>
      </c:catAx>
      <c:valAx>
        <c:axId val="1697893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7877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388888888888889"/>
          <c:y val="0.26627918346531854"/>
          <c:w val="0.84257377976421532"/>
          <c:h val="9.6268549096808223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125240594925635"/>
          <c:y val="0.30146600032089182"/>
          <c:w val="0.84521981627296594"/>
          <c:h val="0.58335408686012735"/>
        </c:manualLayout>
      </c:layout>
      <c:lineChart>
        <c:grouping val="standard"/>
        <c:varyColors val="0"/>
        <c:ser>
          <c:idx val="2"/>
          <c:order val="0"/>
          <c:tx>
            <c:v>EER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'[1]가변용량(일반)'!$T$21:$T$35</c:f>
              <c:numCache>
                <c:formatCode>General</c:formatCode>
                <c:ptCount val="15"/>
                <c:pt idx="0">
                  <c:v>10.035198555956679</c:v>
                </c:pt>
                <c:pt idx="1">
                  <c:v>9.6269702276707534</c:v>
                </c:pt>
                <c:pt idx="2">
                  <c:v>9.2423469387755102</c:v>
                </c:pt>
                <c:pt idx="3">
                  <c:v>8.8793388429752067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5.7183898462564038</c:v>
                </c:pt>
                <c:pt idx="8">
                  <c:v>5.0089204604215052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  <c:pt idx="14">
                  <c:v>3.5982246236974142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76-4029-A87B-067E13671A2D}"/>
            </c:ext>
          </c:extLst>
        </c:ser>
        <c:ser>
          <c:idx val="3"/>
          <c:order val="1"/>
          <c:tx>
            <c:v>CSPF</c:v>
          </c:tx>
          <c:marker>
            <c:symbol val="none"/>
          </c:marker>
          <c:cat>
            <c:numRef>
              <c:f>'[1]가변용량(일반)'!$D$21:$D$35</c:f>
              <c:numCache>
                <c:formatCode>General</c:formatCode>
                <c:ptCount val="15"/>
                <c:pt idx="0">
                  <c:v>24</c:v>
                </c:pt>
                <c:pt idx="1">
                  <c:v>25</c:v>
                </c:pt>
                <c:pt idx="2">
                  <c:v>26</c:v>
                </c:pt>
                <c:pt idx="3">
                  <c:v>27</c:v>
                </c:pt>
                <c:pt idx="4">
                  <c:v>28</c:v>
                </c:pt>
                <c:pt idx="5">
                  <c:v>29</c:v>
                </c:pt>
                <c:pt idx="6">
                  <c:v>30</c:v>
                </c:pt>
                <c:pt idx="7">
                  <c:v>31</c:v>
                </c:pt>
                <c:pt idx="8">
                  <c:v>32</c:v>
                </c:pt>
                <c:pt idx="9">
                  <c:v>33</c:v>
                </c:pt>
                <c:pt idx="10">
                  <c:v>34</c:v>
                </c:pt>
                <c:pt idx="11">
                  <c:v>35</c:v>
                </c:pt>
                <c:pt idx="12">
                  <c:v>36</c:v>
                </c:pt>
                <c:pt idx="13">
                  <c:v>37</c:v>
                </c:pt>
                <c:pt idx="14">
                  <c:v>38</c:v>
                </c:pt>
              </c:numCache>
            </c:numRef>
          </c:cat>
          <c:val>
            <c:numRef>
              <c:f>'[1]가변용량(일반)'!$U$21:$U$34</c:f>
              <c:numCache>
                <c:formatCode>General</c:formatCode>
                <c:ptCount val="14"/>
                <c:pt idx="0">
                  <c:v>8.0566335740072201</c:v>
                </c:pt>
                <c:pt idx="1">
                  <c:v>8.2491243432574439</c:v>
                </c:pt>
                <c:pt idx="2">
                  <c:v>8.4304846938775508</c:v>
                </c:pt>
                <c:pt idx="3">
                  <c:v>8.6016528925619848</c:v>
                </c:pt>
                <c:pt idx="4">
                  <c:v>7.8465938352769129</c:v>
                </c:pt>
                <c:pt idx="5">
                  <c:v>6.7589270269889106</c:v>
                </c:pt>
                <c:pt idx="6">
                  <c:v>6.1500044237576219</c:v>
                </c:pt>
                <c:pt idx="7">
                  <c:v>5.7183898462564047</c:v>
                </c:pt>
                <c:pt idx="8">
                  <c:v>5.0089204604215043</c:v>
                </c:pt>
                <c:pt idx="9">
                  <c:v>4.5566525242048703</c:v>
                </c:pt>
                <c:pt idx="10">
                  <c:v>4.2431843940347598</c:v>
                </c:pt>
                <c:pt idx="11">
                  <c:v>4.0131205153760572</c:v>
                </c:pt>
                <c:pt idx="12">
                  <c:v>3.8579873706838637</c:v>
                </c:pt>
                <c:pt idx="13">
                  <c:v>3.7252891692954786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C76-4029-A87B-067E13671A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9352192"/>
        <c:axId val="169366272"/>
      </c:lineChart>
      <c:catAx>
        <c:axId val="1693521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69366272"/>
        <c:crosses val="autoZero"/>
        <c:auto val="1"/>
        <c:lblAlgn val="ctr"/>
        <c:lblOffset val="100"/>
        <c:noMultiLvlLbl val="0"/>
      </c:catAx>
      <c:valAx>
        <c:axId val="169366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93521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19323753396178434"/>
          <c:y val="0.66004883974642958"/>
          <c:w val="0.27823233652615004"/>
          <c:h val="0.20892713546058805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chart" Target="../charts/chart3.xml"/><Relationship Id="rId7" Type="http://schemas.openxmlformats.org/officeDocument/2006/relationships/chart" Target="../charts/chart6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5" Type="http://schemas.openxmlformats.org/officeDocument/2006/relationships/chart" Target="../charts/chart4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134471</xdr:rowOff>
    </xdr:from>
    <xdr:to>
      <xdr:col>9</xdr:col>
      <xdr:colOff>639064</xdr:colOff>
      <xdr:row>0</xdr:row>
      <xdr:rowOff>566519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6D901FA3-2393-4DD6-B924-63E5D063D9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3294" y="134471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459289</xdr:colOff>
      <xdr:row>0</xdr:row>
      <xdr:rowOff>695422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486B2C0C-3E4C-AAB8-5C2E-6169433B46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924583" cy="69542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3</xdr:col>
      <xdr:colOff>731198</xdr:colOff>
      <xdr:row>92</xdr:row>
      <xdr:rowOff>165475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B5F40CB-DD9D-6CB9-FBCF-4D66A673F7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9363765"/>
          <a:ext cx="4115374" cy="5353797"/>
        </a:xfrm>
        <a:prstGeom prst="rect">
          <a:avLst/>
        </a:prstGeom>
      </xdr:spPr>
    </xdr:pic>
    <xdr:clientData/>
  </xdr:twoCellAnchor>
  <xdr:twoCellAnchor editAs="oneCell">
    <xdr:from>
      <xdr:col>3</xdr:col>
      <xdr:colOff>952501</xdr:colOff>
      <xdr:row>60</xdr:row>
      <xdr:rowOff>145677</xdr:rowOff>
    </xdr:from>
    <xdr:to>
      <xdr:col>7</xdr:col>
      <xdr:colOff>14573</xdr:colOff>
      <xdr:row>62</xdr:row>
      <xdr:rowOff>76238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6605EE1-F30A-C08D-E7B5-8F89F23629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336677" y="19341353"/>
          <a:ext cx="4048690" cy="266737"/>
        </a:xfrm>
        <a:prstGeom prst="rect">
          <a:avLst/>
        </a:prstGeom>
      </xdr:spPr>
    </xdr:pic>
    <xdr:clientData/>
  </xdr:twoCellAnchor>
  <xdr:twoCellAnchor editAs="oneCell">
    <xdr:from>
      <xdr:col>3</xdr:col>
      <xdr:colOff>840441</xdr:colOff>
      <xdr:row>62</xdr:row>
      <xdr:rowOff>89648</xdr:rowOff>
    </xdr:from>
    <xdr:to>
      <xdr:col>7</xdr:col>
      <xdr:colOff>35882</xdr:colOff>
      <xdr:row>96</xdr:row>
      <xdr:rowOff>59059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7BA2780-FAA1-EB8B-A0A8-ECA3B6044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24617" y="19621501"/>
          <a:ext cx="4182059" cy="5639587"/>
        </a:xfrm>
        <a:prstGeom prst="rect">
          <a:avLst/>
        </a:prstGeom>
      </xdr:spPr>
    </xdr:pic>
    <xdr:clientData/>
  </xdr:twoCellAnchor>
  <xdr:twoCellAnchor editAs="oneCell">
    <xdr:from>
      <xdr:col>7</xdr:col>
      <xdr:colOff>258536</xdr:colOff>
      <xdr:row>60</xdr:row>
      <xdr:rowOff>108858</xdr:rowOff>
    </xdr:from>
    <xdr:to>
      <xdr:col>11</xdr:col>
      <xdr:colOff>135239</xdr:colOff>
      <xdr:row>62</xdr:row>
      <xdr:rowOff>59916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2FD8215-4F27-4573-38FC-760BAE057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99715" y="19104429"/>
          <a:ext cx="3781953" cy="304843"/>
        </a:xfrm>
        <a:prstGeom prst="rect">
          <a:avLst/>
        </a:prstGeom>
      </xdr:spPr>
    </xdr:pic>
    <xdr:clientData/>
  </xdr:twoCellAnchor>
  <xdr:twoCellAnchor editAs="oneCell">
    <xdr:from>
      <xdr:col>7</xdr:col>
      <xdr:colOff>299357</xdr:colOff>
      <xdr:row>62</xdr:row>
      <xdr:rowOff>122464</xdr:rowOff>
    </xdr:from>
    <xdr:to>
      <xdr:col>11</xdr:col>
      <xdr:colOff>585692</xdr:colOff>
      <xdr:row>94</xdr:row>
      <xdr:rowOff>41592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CCF75D27-8600-FDC1-9317-59423BC75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8640536" y="19471821"/>
          <a:ext cx="4191585" cy="55252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952500</xdr:colOff>
      <xdr:row>0</xdr:row>
      <xdr:rowOff>134471</xdr:rowOff>
    </xdr:from>
    <xdr:to>
      <xdr:col>9</xdr:col>
      <xdr:colOff>639064</xdr:colOff>
      <xdr:row>0</xdr:row>
      <xdr:rowOff>566519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91A0880-2B84-4415-A98C-E3A156D69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5925" y="134471"/>
          <a:ext cx="1972564" cy="43204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459289</xdr:colOff>
      <xdr:row>0</xdr:row>
      <xdr:rowOff>695422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D8F9F4A-0966-4B54-B4AB-393CF7192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916739" cy="69542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142875</xdr:colOff>
      <xdr:row>0</xdr:row>
      <xdr:rowOff>0</xdr:rowOff>
    </xdr:from>
    <xdr:to>
      <xdr:col>27</xdr:col>
      <xdr:colOff>0</xdr:colOff>
      <xdr:row>8</xdr:row>
      <xdr:rowOff>190500</xdr:rowOff>
    </xdr:to>
    <xdr:grpSp>
      <xdr:nvGrpSpPr>
        <xdr:cNvPr id="4" name="그룹 3">
          <a:extLst>
            <a:ext uri="{FF2B5EF4-FFF2-40B4-BE49-F238E27FC236}">
              <a16:creationId xmlns:a16="http://schemas.microsoft.com/office/drawing/2014/main" id="{701E899B-BA56-4F4A-B54A-593CC61BAEF3}"/>
            </a:ext>
          </a:extLst>
        </xdr:cNvPr>
        <xdr:cNvGrpSpPr/>
      </xdr:nvGrpSpPr>
      <xdr:grpSpPr>
        <a:xfrm>
          <a:off x="15777482" y="0"/>
          <a:ext cx="3258911" cy="2626179"/>
          <a:chOff x="600075" y="7988113"/>
          <a:chExt cx="4600015" cy="3676650"/>
        </a:xfrm>
      </xdr:grpSpPr>
      <xdr:graphicFrame macro="">
        <xdr:nvGraphicFramePr>
          <xdr:cNvPr id="5" name="차트 4">
            <a:extLst>
              <a:ext uri="{FF2B5EF4-FFF2-40B4-BE49-F238E27FC236}">
                <a16:creationId xmlns:a16="http://schemas.microsoft.com/office/drawing/2014/main" id="{69C2A479-C710-DF11-FBF5-9D84A4624792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F67C83CB-CE7C-45AC-ECFC-BDC3B80B5CC9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27</xdr:col>
      <xdr:colOff>0</xdr:colOff>
      <xdr:row>24</xdr:row>
      <xdr:rowOff>35057</xdr:rowOff>
    </xdr:to>
    <xdr:grpSp>
      <xdr:nvGrpSpPr>
        <xdr:cNvPr id="7" name="그룹 6">
          <a:extLst>
            <a:ext uri="{FF2B5EF4-FFF2-40B4-BE49-F238E27FC236}">
              <a16:creationId xmlns:a16="http://schemas.microsoft.com/office/drawing/2014/main" id="{C82CE3E8-4308-40AE-90DD-742FB1833E56}"/>
            </a:ext>
          </a:extLst>
        </xdr:cNvPr>
        <xdr:cNvGrpSpPr/>
      </xdr:nvGrpSpPr>
      <xdr:grpSpPr>
        <a:xfrm>
          <a:off x="15780777" y="2797732"/>
          <a:ext cx="3255616" cy="2584932"/>
          <a:chOff x="6358218" y="7969063"/>
          <a:chExt cx="4605617" cy="3702182"/>
        </a:xfrm>
      </xdr:grpSpPr>
      <xdr:graphicFrame macro="">
        <xdr:nvGraphicFramePr>
          <xdr:cNvPr id="8" name="차트 7">
            <a:extLst>
              <a:ext uri="{FF2B5EF4-FFF2-40B4-BE49-F238E27FC236}">
                <a16:creationId xmlns:a16="http://schemas.microsoft.com/office/drawing/2014/main" id="{D705008A-6DEE-D809-2F88-9713BA3C71E8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73180DD1-AD6C-67FC-2604-D45DF25C946F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27</xdr:col>
      <xdr:colOff>0</xdr:colOff>
      <xdr:row>39</xdr:row>
      <xdr:rowOff>38100</xdr:rowOff>
    </xdr:to>
    <xdr:grpSp>
      <xdr:nvGrpSpPr>
        <xdr:cNvPr id="10" name="그룹 9">
          <a:extLst>
            <a:ext uri="{FF2B5EF4-FFF2-40B4-BE49-F238E27FC236}">
              <a16:creationId xmlns:a16="http://schemas.microsoft.com/office/drawing/2014/main" id="{FBE6F055-18EE-48E6-9939-5FA739610F4B}"/>
            </a:ext>
          </a:extLst>
        </xdr:cNvPr>
        <xdr:cNvGrpSpPr/>
      </xdr:nvGrpSpPr>
      <xdr:grpSpPr>
        <a:xfrm>
          <a:off x="15783892" y="5532768"/>
          <a:ext cx="3252501" cy="2506332"/>
          <a:chOff x="12093388" y="7959538"/>
          <a:chExt cx="4600015" cy="3702182"/>
        </a:xfrm>
      </xdr:grpSpPr>
      <xdr:graphicFrame macro="">
        <xdr:nvGraphicFramePr>
          <xdr:cNvPr id="11" name="차트 10">
            <a:extLst>
              <a:ext uri="{FF2B5EF4-FFF2-40B4-BE49-F238E27FC236}">
                <a16:creationId xmlns:a16="http://schemas.microsoft.com/office/drawing/2014/main" id="{85407052-292E-05DB-A8A1-7AB77F06CBB2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5FA25ACA-A912-AA7E-8635-9E0460D6BC24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 editAs="oneCell">
    <xdr:from>
      <xdr:col>18</xdr:col>
      <xdr:colOff>285077</xdr:colOff>
      <xdr:row>0</xdr:row>
      <xdr:rowOff>83893</xdr:rowOff>
    </xdr:from>
    <xdr:to>
      <xdr:col>20</xdr:col>
      <xdr:colOff>657441</xdr:colOff>
      <xdr:row>0</xdr:row>
      <xdr:rowOff>515941</xdr:rowOff>
    </xdr:to>
    <xdr:pic>
      <xdr:nvPicPr>
        <xdr:cNvPr id="22" name="그림 21">
          <a:extLst>
            <a:ext uri="{FF2B5EF4-FFF2-40B4-BE49-F238E27FC236}">
              <a16:creationId xmlns:a16="http://schemas.microsoft.com/office/drawing/2014/main" id="{7A775A0F-1015-45B4-ADB5-0A9E7264E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05752" y="83893"/>
          <a:ext cx="1972564" cy="432048"/>
        </a:xfrm>
        <a:prstGeom prst="rect">
          <a:avLst/>
        </a:prstGeom>
      </xdr:spPr>
    </xdr:pic>
    <xdr:clientData/>
  </xdr:twoCellAnchor>
  <xdr:twoCellAnchor>
    <xdr:from>
      <xdr:col>22</xdr:col>
      <xdr:colOff>142875</xdr:colOff>
      <xdr:row>0</xdr:row>
      <xdr:rowOff>0</xdr:rowOff>
    </xdr:from>
    <xdr:to>
      <xdr:col>27</xdr:col>
      <xdr:colOff>0</xdr:colOff>
      <xdr:row>8</xdr:row>
      <xdr:rowOff>190500</xdr:rowOff>
    </xdr:to>
    <xdr:grpSp>
      <xdr:nvGrpSpPr>
        <xdr:cNvPr id="24" name="그룹 23">
          <a:extLst>
            <a:ext uri="{FF2B5EF4-FFF2-40B4-BE49-F238E27FC236}">
              <a16:creationId xmlns:a16="http://schemas.microsoft.com/office/drawing/2014/main" id="{6F8A2C18-A61D-4E51-A343-4C34D15D9324}"/>
            </a:ext>
          </a:extLst>
        </xdr:cNvPr>
        <xdr:cNvGrpSpPr/>
      </xdr:nvGrpSpPr>
      <xdr:grpSpPr>
        <a:xfrm>
          <a:off x="15777482" y="0"/>
          <a:ext cx="3258911" cy="2626179"/>
          <a:chOff x="600075" y="7988113"/>
          <a:chExt cx="4600015" cy="3676650"/>
        </a:xfrm>
      </xdr:grpSpPr>
      <xdr:graphicFrame macro="">
        <xdr:nvGraphicFramePr>
          <xdr:cNvPr id="25" name="차트 24">
            <a:extLst>
              <a:ext uri="{FF2B5EF4-FFF2-40B4-BE49-F238E27FC236}">
                <a16:creationId xmlns:a16="http://schemas.microsoft.com/office/drawing/2014/main" id="{7A657540-F8E6-2C42-732A-4F5A85A6340D}"/>
              </a:ext>
            </a:extLst>
          </xdr:cNvPr>
          <xdr:cNvGraphicFramePr/>
        </xdr:nvGraphicFramePr>
        <xdr:xfrm>
          <a:off x="600075" y="7988113"/>
          <a:ext cx="4600015" cy="36766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26" name="TextBox 25">
            <a:extLst>
              <a:ext uri="{FF2B5EF4-FFF2-40B4-BE49-F238E27FC236}">
                <a16:creationId xmlns:a16="http://schemas.microsoft.com/office/drawing/2014/main" id="{63E96728-E51E-07C7-2E9E-2E73162C0324}"/>
              </a:ext>
            </a:extLst>
          </xdr:cNvPr>
          <xdr:cNvSpPr txBox="1"/>
        </xdr:nvSpPr>
        <xdr:spPr>
          <a:xfrm>
            <a:off x="1910602" y="8188138"/>
            <a:ext cx="2955905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냉방능력 변화추이</a:t>
            </a:r>
          </a:p>
        </xdr:txBody>
      </xdr:sp>
    </xdr:grpSp>
    <xdr:clientData/>
  </xdr:twoCellAnchor>
  <xdr:twoCellAnchor>
    <xdr:from>
      <xdr:col>22</xdr:col>
      <xdr:colOff>146170</xdr:colOff>
      <xdr:row>9</xdr:row>
      <xdr:rowOff>103518</xdr:rowOff>
    </xdr:from>
    <xdr:to>
      <xdr:col>27</xdr:col>
      <xdr:colOff>0</xdr:colOff>
      <xdr:row>24</xdr:row>
      <xdr:rowOff>35057</xdr:rowOff>
    </xdr:to>
    <xdr:grpSp>
      <xdr:nvGrpSpPr>
        <xdr:cNvPr id="27" name="그룹 26">
          <a:extLst>
            <a:ext uri="{FF2B5EF4-FFF2-40B4-BE49-F238E27FC236}">
              <a16:creationId xmlns:a16="http://schemas.microsoft.com/office/drawing/2014/main" id="{9B4D75B9-CB2F-479F-AF3F-5D26649E34E6}"/>
            </a:ext>
          </a:extLst>
        </xdr:cNvPr>
        <xdr:cNvGrpSpPr/>
      </xdr:nvGrpSpPr>
      <xdr:grpSpPr>
        <a:xfrm>
          <a:off x="15780777" y="2797732"/>
          <a:ext cx="3255616" cy="2584932"/>
          <a:chOff x="6358218" y="7969063"/>
          <a:chExt cx="4605617" cy="3702182"/>
        </a:xfrm>
      </xdr:grpSpPr>
      <xdr:graphicFrame macro="">
        <xdr:nvGraphicFramePr>
          <xdr:cNvPr id="28" name="차트 27">
            <a:extLst>
              <a:ext uri="{FF2B5EF4-FFF2-40B4-BE49-F238E27FC236}">
                <a16:creationId xmlns:a16="http://schemas.microsoft.com/office/drawing/2014/main" id="{102A3B45-8CC2-F65E-A5D2-2430D4D2953B}"/>
              </a:ext>
            </a:extLst>
          </xdr:cNvPr>
          <xdr:cNvGraphicFramePr>
            <a:graphicFrameLocks/>
          </xdr:cNvGraphicFramePr>
        </xdr:nvGraphicFramePr>
        <xdr:xfrm>
          <a:off x="6358218" y="7969063"/>
          <a:ext cx="4605617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29" name="TextBox 28">
            <a:extLst>
              <a:ext uri="{FF2B5EF4-FFF2-40B4-BE49-F238E27FC236}">
                <a16:creationId xmlns:a16="http://schemas.microsoft.com/office/drawing/2014/main" id="{90725EED-9246-BB9B-4D92-2D04A2A57AA3}"/>
              </a:ext>
            </a:extLst>
          </xdr:cNvPr>
          <xdr:cNvSpPr txBox="1"/>
        </xdr:nvSpPr>
        <xdr:spPr>
          <a:xfrm>
            <a:off x="7855324" y="8216712"/>
            <a:ext cx="300188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소비전력 변화추이</a:t>
            </a:r>
          </a:p>
        </xdr:txBody>
      </xdr:sp>
    </xdr:grpSp>
    <xdr:clientData/>
  </xdr:twoCellAnchor>
  <xdr:twoCellAnchor>
    <xdr:from>
      <xdr:col>22</xdr:col>
      <xdr:colOff>149285</xdr:colOff>
      <xdr:row>25</xdr:row>
      <xdr:rowOff>8268</xdr:rowOff>
    </xdr:from>
    <xdr:to>
      <xdr:col>27</xdr:col>
      <xdr:colOff>0</xdr:colOff>
      <xdr:row>39</xdr:row>
      <xdr:rowOff>38100</xdr:rowOff>
    </xdr:to>
    <xdr:grpSp>
      <xdr:nvGrpSpPr>
        <xdr:cNvPr id="30" name="그룹 29">
          <a:extLst>
            <a:ext uri="{FF2B5EF4-FFF2-40B4-BE49-F238E27FC236}">
              <a16:creationId xmlns:a16="http://schemas.microsoft.com/office/drawing/2014/main" id="{DE9E1D09-2457-4470-B573-22C6CB0C33FF}"/>
            </a:ext>
          </a:extLst>
        </xdr:cNvPr>
        <xdr:cNvGrpSpPr/>
      </xdr:nvGrpSpPr>
      <xdr:grpSpPr>
        <a:xfrm>
          <a:off x="15783892" y="5532768"/>
          <a:ext cx="3252501" cy="2506332"/>
          <a:chOff x="12093388" y="7959538"/>
          <a:chExt cx="4600015" cy="3702182"/>
        </a:xfrm>
      </xdr:grpSpPr>
      <xdr:graphicFrame macro="">
        <xdr:nvGraphicFramePr>
          <xdr:cNvPr id="31" name="차트 30">
            <a:extLst>
              <a:ext uri="{FF2B5EF4-FFF2-40B4-BE49-F238E27FC236}">
                <a16:creationId xmlns:a16="http://schemas.microsoft.com/office/drawing/2014/main" id="{6592271D-A6A6-04BD-BFCC-2F965FA75F35}"/>
              </a:ext>
            </a:extLst>
          </xdr:cNvPr>
          <xdr:cNvGraphicFramePr>
            <a:graphicFrameLocks/>
          </xdr:cNvGraphicFramePr>
        </xdr:nvGraphicFramePr>
        <xdr:xfrm>
          <a:off x="12093388" y="7959538"/>
          <a:ext cx="4600015" cy="370218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">
        <xdr:nvSpPr>
          <xdr:cNvPr id="32" name="TextBox 31">
            <a:extLst>
              <a:ext uri="{FF2B5EF4-FFF2-40B4-BE49-F238E27FC236}">
                <a16:creationId xmlns:a16="http://schemas.microsoft.com/office/drawing/2014/main" id="{2E89B217-7D82-E00E-A992-2C067A9D6D30}"/>
              </a:ext>
            </a:extLst>
          </xdr:cNvPr>
          <xdr:cNvSpPr txBox="1"/>
        </xdr:nvSpPr>
        <xdr:spPr>
          <a:xfrm>
            <a:off x="13695270" y="8283388"/>
            <a:ext cx="2345296" cy="53009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lang="ko-KR" altLang="en-US" sz="1200" b="1"/>
              <a:t>효율 변화추이</a:t>
            </a:r>
          </a:p>
        </xdr:txBody>
      </xdr:sp>
    </xdr:grpSp>
    <xdr:clientData/>
  </xdr:twoCellAnchor>
  <xdr:twoCellAnchor editAs="oneCell">
    <xdr:from>
      <xdr:col>2</xdr:col>
      <xdr:colOff>76200</xdr:colOff>
      <xdr:row>0</xdr:row>
      <xdr:rowOff>38100</xdr:rowOff>
    </xdr:from>
    <xdr:to>
      <xdr:col>5</xdr:col>
      <xdr:colOff>66675</xdr:colOff>
      <xdr:row>0</xdr:row>
      <xdr:rowOff>606591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E948B216-DD52-4E9A-A65A-644CF0F50E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95275" y="38100"/>
          <a:ext cx="2390775" cy="56849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060;&#54788;&#49688;\2.%20&#44592;&#53440;&#50629;&#47924;\2026&#45380;%20&#44592;&#53440;&#50629;&#47924;\2026.06.04_&#51204;&#44592;&#45257;&#45212;&#48169;&#44592;%20&#54952;&#50984;%20&#49457;&#51201;&#49436;%20&#51089;&#49457;(&#44228;&#49328;%20&#49884;&#53944;%20&#54252;&#54632;)\&#44228;&#49328;%20&#49884;&#53944;%20&#51089;&#49457;%20&#44148;\(&#52572;&#49888;&#44256;&#49884;&#51201;&#50857;)_&#51204;&#44592;&#45257;&#45212;&#48169;&#44592;%20&#54952;&#50984;&#46321;&#44553;%20&#44228;&#49328;&#49884;&#53944;.xlsx" TargetMode="External"/><Relationship Id="rId1" Type="http://schemas.openxmlformats.org/officeDocument/2006/relationships/externalLinkPath" Target="/&#51060;&#54788;&#49688;/2.%20&#44592;&#53440;&#50629;&#47924;/2026&#45380;%20&#44592;&#53440;&#50629;&#47924;/2026.06.04_&#51204;&#44592;&#45257;&#45212;&#48169;&#44592;%20&#54952;&#50984;%20&#49457;&#51201;&#49436;%20&#51089;&#49457;(&#44228;&#49328;%20&#49884;&#53944;%20&#54252;&#54632;)/&#44228;&#49328;%20&#49884;&#53944;%20&#51089;&#49457;%20&#44148;/(&#52572;&#49888;&#44256;&#49884;&#51201;&#50857;)_&#51204;&#44592;&#45257;&#45212;&#48169;&#44592;%20&#54952;&#50984;&#46321;&#44553;%20&#44228;&#49328;&#49884;&#5394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nput"/>
      <sheetName val="Report"/>
      <sheetName val="가변용량(일반)"/>
    </sheetNames>
    <sheetDataSet>
      <sheetData sheetId="0"/>
      <sheetData sheetId="1"/>
      <sheetData sheetId="2">
        <row r="21">
          <cell r="D21">
            <v>24</v>
          </cell>
          <cell r="G21">
            <v>1853.1666666666667</v>
          </cell>
          <cell r="H21">
            <v>184.66666666666666</v>
          </cell>
          <cell r="I21">
            <v>3368.1666666666665</v>
          </cell>
          <cell r="J21">
            <v>443.5</v>
          </cell>
          <cell r="K21">
            <v>5531.833333333333</v>
          </cell>
          <cell r="L21">
            <v>910.5</v>
          </cell>
          <cell r="T21">
            <v>10.035198555956679</v>
          </cell>
          <cell r="U21">
            <v>8.0566335740072201</v>
          </cell>
        </row>
        <row r="22">
          <cell r="D22">
            <v>25</v>
          </cell>
          <cell r="G22">
            <v>1832.3333333333333</v>
          </cell>
          <cell r="H22">
            <v>190.33333333333331</v>
          </cell>
          <cell r="I22">
            <v>3330.3333333333335</v>
          </cell>
          <cell r="J22">
            <v>457</v>
          </cell>
          <cell r="K22">
            <v>5469.666666666667</v>
          </cell>
          <cell r="L22">
            <v>938</v>
          </cell>
          <cell r="T22">
            <v>9.6269702276707534</v>
          </cell>
          <cell r="U22">
            <v>8.2491243432574439</v>
          </cell>
        </row>
        <row r="23">
          <cell r="D23">
            <v>26</v>
          </cell>
          <cell r="G23">
            <v>1811.5</v>
          </cell>
          <cell r="H23">
            <v>196</v>
          </cell>
          <cell r="I23">
            <v>3292.5</v>
          </cell>
          <cell r="J23">
            <v>470.5</v>
          </cell>
          <cell r="K23">
            <v>5407.5</v>
          </cell>
          <cell r="L23">
            <v>965.5</v>
          </cell>
          <cell r="T23">
            <v>9.2423469387755102</v>
          </cell>
          <cell r="U23">
            <v>8.4304846938775508</v>
          </cell>
        </row>
        <row r="24">
          <cell r="D24">
            <v>27</v>
          </cell>
          <cell r="G24">
            <v>1790.6666666666667</v>
          </cell>
          <cell r="H24">
            <v>201.66666666666666</v>
          </cell>
          <cell r="I24">
            <v>3254.6666666666665</v>
          </cell>
          <cell r="J24">
            <v>484</v>
          </cell>
          <cell r="K24">
            <v>5345.333333333333</v>
          </cell>
          <cell r="L24">
            <v>993</v>
          </cell>
          <cell r="T24">
            <v>8.8793388429752067</v>
          </cell>
          <cell r="U24">
            <v>8.6016528925619848</v>
          </cell>
        </row>
        <row r="25">
          <cell r="D25">
            <v>28</v>
          </cell>
          <cell r="G25">
            <v>1769.8333333333333</v>
          </cell>
          <cell r="H25">
            <v>207.33333333333331</v>
          </cell>
          <cell r="I25">
            <v>3216.8333333333335</v>
          </cell>
          <cell r="J25">
            <v>497.5</v>
          </cell>
          <cell r="K25">
            <v>5283.166666666667</v>
          </cell>
          <cell r="L25">
            <v>1020.5</v>
          </cell>
          <cell r="T25">
            <v>7.8465938352769129</v>
          </cell>
          <cell r="U25">
            <v>7.8465938352769129</v>
          </cell>
        </row>
        <row r="26">
          <cell r="D26">
            <v>29</v>
          </cell>
          <cell r="G26">
            <v>1749</v>
          </cell>
          <cell r="H26">
            <v>213</v>
          </cell>
          <cell r="I26">
            <v>3179</v>
          </cell>
          <cell r="J26">
            <v>511</v>
          </cell>
          <cell r="K26">
            <v>5221</v>
          </cell>
          <cell r="L26">
            <v>1048</v>
          </cell>
          <cell r="T26">
            <v>6.7589270269889106</v>
          </cell>
          <cell r="U26">
            <v>6.7589270269889106</v>
          </cell>
        </row>
        <row r="27">
          <cell r="D27">
            <v>30</v>
          </cell>
          <cell r="G27">
            <v>1728.1666666666667</v>
          </cell>
          <cell r="H27">
            <v>218.66666666666666</v>
          </cell>
          <cell r="I27">
            <v>3141.1666666666665</v>
          </cell>
          <cell r="J27">
            <v>524.5</v>
          </cell>
          <cell r="K27">
            <v>5158.833333333333</v>
          </cell>
          <cell r="L27">
            <v>1075.5</v>
          </cell>
          <cell r="T27">
            <v>6.1500044237576219</v>
          </cell>
          <cell r="U27">
            <v>6.1500044237576219</v>
          </cell>
        </row>
        <row r="28">
          <cell r="D28">
            <v>31</v>
          </cell>
          <cell r="G28">
            <v>1707.3333333333333</v>
          </cell>
          <cell r="H28">
            <v>224.33333333333334</v>
          </cell>
          <cell r="I28">
            <v>3103.3333333333335</v>
          </cell>
          <cell r="J28">
            <v>538</v>
          </cell>
          <cell r="K28">
            <v>5096.666666666667</v>
          </cell>
          <cell r="L28">
            <v>1103</v>
          </cell>
          <cell r="T28">
            <v>5.7183898462564038</v>
          </cell>
          <cell r="U28">
            <v>5.7183898462564047</v>
          </cell>
        </row>
        <row r="29">
          <cell r="D29">
            <v>32</v>
          </cell>
          <cell r="G29">
            <v>1686.5</v>
          </cell>
          <cell r="H29">
            <v>230</v>
          </cell>
          <cell r="I29">
            <v>3065.5</v>
          </cell>
          <cell r="J29">
            <v>551.5</v>
          </cell>
          <cell r="K29">
            <v>5034.5</v>
          </cell>
          <cell r="L29">
            <v>1130.5</v>
          </cell>
          <cell r="T29">
            <v>5.0089204604215052</v>
          </cell>
          <cell r="U29">
            <v>5.0089204604215043</v>
          </cell>
        </row>
        <row r="30">
          <cell r="D30">
            <v>33</v>
          </cell>
          <cell r="G30">
            <v>1665.6666666666667</v>
          </cell>
          <cell r="H30">
            <v>235.66666666666666</v>
          </cell>
          <cell r="I30">
            <v>3027.6666666666665</v>
          </cell>
          <cell r="J30">
            <v>565</v>
          </cell>
          <cell r="K30">
            <v>4972.333333333333</v>
          </cell>
          <cell r="L30">
            <v>1158</v>
          </cell>
          <cell r="T30">
            <v>4.5566525242048703</v>
          </cell>
          <cell r="U30">
            <v>4.5566525242048703</v>
          </cell>
        </row>
        <row r="31">
          <cell r="D31">
            <v>34</v>
          </cell>
          <cell r="G31">
            <v>1644.8333333333333</v>
          </cell>
          <cell r="H31">
            <v>241.33333333333334</v>
          </cell>
          <cell r="I31">
            <v>2989.8333333333335</v>
          </cell>
          <cell r="J31">
            <v>578.5</v>
          </cell>
          <cell r="K31">
            <v>4910.166666666667</v>
          </cell>
          <cell r="L31">
            <v>1185.5</v>
          </cell>
          <cell r="T31">
            <v>4.2431843940347598</v>
          </cell>
          <cell r="U31">
            <v>4.2431843940347598</v>
          </cell>
        </row>
        <row r="32">
          <cell r="D32">
            <v>35</v>
          </cell>
          <cell r="G32">
            <v>1624</v>
          </cell>
          <cell r="H32">
            <v>247</v>
          </cell>
          <cell r="I32">
            <v>2952</v>
          </cell>
          <cell r="J32">
            <v>592</v>
          </cell>
          <cell r="K32">
            <v>4848</v>
          </cell>
          <cell r="L32">
            <v>1213</v>
          </cell>
          <cell r="T32">
            <v>4.0131205153760572</v>
          </cell>
          <cell r="U32">
            <v>4.0131205153760572</v>
          </cell>
        </row>
        <row r="33">
          <cell r="D33">
            <v>36</v>
          </cell>
          <cell r="G33">
            <v>1603.1666666666667</v>
          </cell>
          <cell r="H33">
            <v>252.66666666666666</v>
          </cell>
          <cell r="I33">
            <v>2914.1666666666665</v>
          </cell>
          <cell r="J33">
            <v>605.5</v>
          </cell>
          <cell r="K33">
            <v>4785.833333333333</v>
          </cell>
          <cell r="L33">
            <v>1240.5</v>
          </cell>
          <cell r="T33">
            <v>3.8579873706838637</v>
          </cell>
          <cell r="U33">
            <v>3.8579873706838637</v>
          </cell>
        </row>
        <row r="34">
          <cell r="D34">
            <v>37</v>
          </cell>
          <cell r="G34">
            <v>1582.3333333333333</v>
          </cell>
          <cell r="H34">
            <v>258.33333333333331</v>
          </cell>
          <cell r="I34">
            <v>2876.3333333333335</v>
          </cell>
          <cell r="J34">
            <v>619</v>
          </cell>
          <cell r="K34">
            <v>4723.666666666667</v>
          </cell>
          <cell r="L34">
            <v>1268</v>
          </cell>
          <cell r="T34">
            <v>3.7252891692954786</v>
          </cell>
          <cell r="U34">
            <v>3.7252891692954786</v>
          </cell>
        </row>
        <row r="35">
          <cell r="D35">
            <v>38</v>
          </cell>
          <cell r="G35">
            <v>1561.5</v>
          </cell>
          <cell r="H35">
            <v>264</v>
          </cell>
          <cell r="I35">
            <v>2838.5</v>
          </cell>
          <cell r="J35">
            <v>632.5</v>
          </cell>
          <cell r="K35">
            <v>4661.5</v>
          </cell>
          <cell r="L35">
            <v>1295.5</v>
          </cell>
          <cell r="T35">
            <v>3.5982246236974142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topLeftCell="A3" zoomScale="85" zoomScaleNormal="85" workbookViewId="0">
      <selection activeCell="L6" sqref="L6"/>
    </sheetView>
  </sheetViews>
  <sheetFormatPr defaultRowHeight="12" x14ac:dyDescent="0.3"/>
  <cols>
    <col min="1" max="1" width="9.5" style="1" customWidth="1"/>
    <col min="2" max="2" width="22.75" style="1" customWidth="1"/>
    <col min="3" max="3" width="12" style="1" customWidth="1"/>
    <col min="4" max="4" width="19.25" style="1" customWidth="1"/>
    <col min="5" max="5" width="16.125" style="1" customWidth="1"/>
    <col min="6" max="9" width="15" style="1" customWidth="1"/>
    <col min="10" max="10" width="12.375" style="1" customWidth="1"/>
    <col min="11" max="16" width="9" style="1"/>
    <col min="17" max="17" width="48.375" style="1" customWidth="1"/>
    <col min="18" max="16384" width="9" style="1"/>
  </cols>
  <sheetData>
    <row r="1" spans="1:10" ht="60" customHeight="1" thickBot="1" x14ac:dyDescent="0.35">
      <c r="A1" s="237" t="s">
        <v>145</v>
      </c>
      <c r="B1" s="238"/>
      <c r="C1" s="238"/>
      <c r="D1" s="238"/>
      <c r="E1" s="238"/>
      <c r="F1" s="238"/>
      <c r="G1" s="238"/>
      <c r="H1" s="238"/>
      <c r="I1" s="238"/>
      <c r="J1" s="239"/>
    </row>
    <row r="2" spans="1:10" ht="30.75" customHeight="1" thickBot="1" x14ac:dyDescent="0.35">
      <c r="J2" s="2" t="s">
        <v>168</v>
      </c>
    </row>
    <row r="3" spans="1:10" ht="22.5" customHeight="1" x14ac:dyDescent="0.3">
      <c r="A3" s="3" t="s">
        <v>0</v>
      </c>
      <c r="B3" s="240" t="s">
        <v>159</v>
      </c>
      <c r="C3" s="241"/>
      <c r="D3" s="241"/>
      <c r="E3" s="241"/>
      <c r="F3" s="241"/>
      <c r="G3" s="241"/>
      <c r="H3" s="241"/>
      <c r="I3" s="241"/>
      <c r="J3" s="242"/>
    </row>
    <row r="4" spans="1:10" ht="22.5" customHeight="1" thickBot="1" x14ac:dyDescent="0.35">
      <c r="A4" s="4" t="s">
        <v>1</v>
      </c>
      <c r="B4" s="243" t="s">
        <v>2</v>
      </c>
      <c r="C4" s="244"/>
      <c r="D4" s="244"/>
      <c r="E4" s="244"/>
      <c r="F4" s="244"/>
      <c r="G4" s="244"/>
      <c r="H4" s="244"/>
      <c r="I4" s="244"/>
      <c r="J4" s="245"/>
    </row>
    <row r="5" spans="1:10" ht="22.5" customHeight="1" x14ac:dyDescent="0.3"/>
    <row r="6" spans="1:10" ht="22.5" customHeight="1" thickBot="1" x14ac:dyDescent="0.35">
      <c r="A6" s="5" t="s">
        <v>3</v>
      </c>
      <c r="B6" s="5"/>
      <c r="I6" s="6"/>
      <c r="J6" s="6" t="s">
        <v>4</v>
      </c>
    </row>
    <row r="7" spans="1:10" ht="30" customHeight="1" x14ac:dyDescent="0.3">
      <c r="A7" s="206" t="s">
        <v>180</v>
      </c>
      <c r="B7" s="207"/>
      <c r="C7" s="246" t="s">
        <v>179</v>
      </c>
      <c r="D7" s="246"/>
      <c r="E7" s="246"/>
      <c r="F7" s="247" t="str">
        <f>IF(C7="싱글형(일체형)",
    "-",
    IF(C7="싱글형(분리형)",
        IF(H16&lt;4000,
            "정격냉방능력 4 kW 미만",
            IF(H16&lt;10000,
                "정격냉방능력 4 kW 이상 10 kW 미만",
                IF(H16&lt;17500,
                    "정격냉방능력 10 kW 이상 17.5 kW 미만",
                    IF(H16&lt;23000,
                        "정격냉방능력 17.5 kW 이상 23 kW 미만",
                        "")))),
        IF(C7="홈 멀티형",
            IF(H16&lt;10000,
                "정격냉방능력 10 kW 미만",
                IF(H16&lt;20000,
                    "정격냉방능력 10 kW 이상 20 kW 미만",
                    "")),
            IF(C7="멀티형",
                IF(H16&lt;10000,
                    "정격냉방능력 10 kW 미만",
                    IF(H16&lt;20000,
                        "정격냉방능력 10 kW 이상 20 kW 미만",
                        "")),
                ""))))</f>
        <v>정격냉방능력 10 kW 미만</v>
      </c>
      <c r="G7" s="247"/>
      <c r="H7" s="247"/>
      <c r="I7" s="247"/>
      <c r="J7" s="248"/>
    </row>
    <row r="8" spans="1:10" ht="30" customHeight="1" x14ac:dyDescent="0.3">
      <c r="A8" s="167" t="s">
        <v>5</v>
      </c>
      <c r="B8" s="168"/>
      <c r="C8" s="201"/>
      <c r="D8" s="201"/>
      <c r="E8" s="201"/>
      <c r="F8" s="168" t="s">
        <v>7</v>
      </c>
      <c r="G8" s="168"/>
      <c r="H8" s="201" t="s">
        <v>6</v>
      </c>
      <c r="I8" s="201"/>
      <c r="J8" s="202"/>
    </row>
    <row r="9" spans="1:10" ht="30" customHeight="1" x14ac:dyDescent="0.3">
      <c r="A9" s="231" t="s">
        <v>8</v>
      </c>
      <c r="B9" s="8" t="s">
        <v>9</v>
      </c>
      <c r="C9" s="201"/>
      <c r="D9" s="201"/>
      <c r="E9" s="201"/>
      <c r="F9" s="201"/>
      <c r="G9" s="201"/>
      <c r="H9" s="201"/>
      <c r="I9" s="201"/>
      <c r="J9" s="202"/>
    </row>
    <row r="10" spans="1:10" ht="30" customHeight="1" x14ac:dyDescent="0.3">
      <c r="A10" s="232"/>
      <c r="B10" s="9" t="s">
        <v>10</v>
      </c>
      <c r="C10" s="201" t="s">
        <v>167</v>
      </c>
      <c r="D10" s="201"/>
      <c r="E10" s="201"/>
      <c r="F10" s="168" t="s">
        <v>160</v>
      </c>
      <c r="G10" s="168"/>
      <c r="H10" s="201" t="s">
        <v>17</v>
      </c>
      <c r="I10" s="201"/>
      <c r="J10" s="202"/>
    </row>
    <row r="11" spans="1:10" ht="30" customHeight="1" x14ac:dyDescent="0.3">
      <c r="A11" s="233"/>
      <c r="B11" s="9" t="s">
        <v>169</v>
      </c>
      <c r="C11" s="234"/>
      <c r="D11" s="235"/>
      <c r="E11" s="235"/>
      <c r="F11" s="235"/>
      <c r="G11" s="235"/>
      <c r="H11" s="235"/>
      <c r="I11" s="235"/>
      <c r="J11" s="236"/>
    </row>
    <row r="12" spans="1:10" ht="30" customHeight="1" x14ac:dyDescent="0.3">
      <c r="A12" s="167" t="s">
        <v>11</v>
      </c>
      <c r="B12" s="9" t="s">
        <v>12</v>
      </c>
      <c r="C12" s="201"/>
      <c r="D12" s="201"/>
      <c r="E12" s="201"/>
      <c r="F12" s="201"/>
      <c r="G12" s="201"/>
      <c r="H12" s="201"/>
      <c r="I12" s="201"/>
      <c r="J12" s="202"/>
    </row>
    <row r="13" spans="1:10" ht="30" customHeight="1" x14ac:dyDescent="0.3">
      <c r="A13" s="167"/>
      <c r="B13" s="9" t="s">
        <v>13</v>
      </c>
      <c r="C13" s="251">
        <v>3900</v>
      </c>
      <c r="D13" s="251"/>
      <c r="E13" s="251"/>
      <c r="F13" s="168" t="s">
        <v>14</v>
      </c>
      <c r="G13" s="168"/>
      <c r="H13" s="252" t="s">
        <v>162</v>
      </c>
      <c r="I13" s="252"/>
      <c r="J13" s="253"/>
    </row>
    <row r="14" spans="1:10" ht="30" customHeight="1" x14ac:dyDescent="0.3">
      <c r="A14" s="167"/>
      <c r="B14" s="9" t="s">
        <v>174</v>
      </c>
      <c r="C14" s="201">
        <v>30</v>
      </c>
      <c r="D14" s="201"/>
      <c r="E14" s="201"/>
      <c r="F14" s="175" t="s">
        <v>15</v>
      </c>
      <c r="G14" s="175"/>
      <c r="H14" s="257">
        <f>ROUND(C13/H16*100,1)</f>
        <v>100</v>
      </c>
      <c r="I14" s="257"/>
      <c r="J14" s="258"/>
    </row>
    <row r="15" spans="1:10" ht="30" customHeight="1" x14ac:dyDescent="0.3">
      <c r="A15" s="167"/>
      <c r="B15" s="9" t="s">
        <v>175</v>
      </c>
      <c r="C15" s="259">
        <f>ROUND(5.31*(H16/1000),2)</f>
        <v>20.71</v>
      </c>
      <c r="D15" s="259"/>
      <c r="E15" s="259"/>
      <c r="F15" s="168" t="s">
        <v>16</v>
      </c>
      <c r="G15" s="168"/>
      <c r="H15" s="201" t="s">
        <v>17</v>
      </c>
      <c r="I15" s="201"/>
      <c r="J15" s="202"/>
    </row>
    <row r="16" spans="1:10" ht="30" customHeight="1" x14ac:dyDescent="0.3">
      <c r="A16" s="167" t="s">
        <v>18</v>
      </c>
      <c r="B16" s="168"/>
      <c r="C16" s="254" t="s">
        <v>19</v>
      </c>
      <c r="D16" s="254"/>
      <c r="E16" s="254"/>
      <c r="F16" s="255" t="s">
        <v>20</v>
      </c>
      <c r="G16" s="180"/>
      <c r="H16" s="251">
        <v>3900</v>
      </c>
      <c r="I16" s="251"/>
      <c r="J16" s="256"/>
    </row>
    <row r="17" spans="1:10" ht="30" customHeight="1" x14ac:dyDescent="0.3">
      <c r="A17" s="167" t="s">
        <v>21</v>
      </c>
      <c r="B17" s="168"/>
      <c r="C17" s="254" t="s">
        <v>163</v>
      </c>
      <c r="D17" s="254"/>
      <c r="E17" s="254"/>
      <c r="F17" s="168" t="s">
        <v>170</v>
      </c>
      <c r="G17" s="168"/>
      <c r="H17" s="251">
        <v>1150</v>
      </c>
      <c r="I17" s="251"/>
      <c r="J17" s="256"/>
    </row>
    <row r="18" spans="1:10" ht="30" customHeight="1" x14ac:dyDescent="0.3">
      <c r="A18" s="167" t="s">
        <v>172</v>
      </c>
      <c r="B18" s="168"/>
      <c r="C18" s="249" t="str">
        <f>IF(C7="멀티형","해당없음", IF(C17="일반제품","수동대기",IF(C17="네트워크제품","능동대기")))</f>
        <v>능동대기</v>
      </c>
      <c r="D18" s="249"/>
      <c r="E18" s="249"/>
      <c r="F18" s="249"/>
      <c r="G18" s="249"/>
      <c r="H18" s="249"/>
      <c r="I18" s="249"/>
      <c r="J18" s="250"/>
    </row>
    <row r="19" spans="1:10" ht="30" customHeight="1" x14ac:dyDescent="0.3">
      <c r="A19" s="167" t="s">
        <v>22</v>
      </c>
      <c r="B19" s="168"/>
      <c r="C19" s="201" t="s">
        <v>23</v>
      </c>
      <c r="D19" s="201"/>
      <c r="E19" s="201"/>
      <c r="F19" s="201"/>
      <c r="G19" s="201"/>
      <c r="H19" s="201"/>
      <c r="I19" s="201"/>
      <c r="J19" s="202"/>
    </row>
    <row r="20" spans="1:10" ht="30" customHeight="1" x14ac:dyDescent="0.3">
      <c r="A20" s="174" t="s">
        <v>24</v>
      </c>
      <c r="B20" s="175"/>
      <c r="C20" s="201" t="s">
        <v>164</v>
      </c>
      <c r="D20" s="201"/>
      <c r="E20" s="201"/>
      <c r="F20" s="201"/>
      <c r="G20" s="201"/>
      <c r="H20" s="201"/>
      <c r="I20" s="201"/>
      <c r="J20" s="202"/>
    </row>
    <row r="21" spans="1:10" ht="30" customHeight="1" x14ac:dyDescent="0.3">
      <c r="A21" s="174" t="s">
        <v>161</v>
      </c>
      <c r="B21" s="175"/>
      <c r="C21" s="201"/>
      <c r="D21" s="201"/>
      <c r="E21" s="201"/>
      <c r="F21" s="201"/>
      <c r="G21" s="201"/>
      <c r="H21" s="201"/>
      <c r="I21" s="201"/>
      <c r="J21" s="202"/>
    </row>
    <row r="22" spans="1:10" s="10" customFormat="1" ht="91.5" customHeight="1" thickBot="1" x14ac:dyDescent="0.35">
      <c r="A22" s="203" t="s">
        <v>171</v>
      </c>
      <c r="B22" s="204"/>
      <c r="C22" s="204"/>
      <c r="D22" s="204"/>
      <c r="E22" s="204"/>
      <c r="F22" s="204"/>
      <c r="G22" s="204"/>
      <c r="H22" s="204"/>
      <c r="I22" s="204"/>
      <c r="J22" s="205"/>
    </row>
    <row r="23" spans="1:10" ht="22.5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</row>
    <row r="24" spans="1:10" ht="15.95" customHeight="1" thickBot="1" x14ac:dyDescent="0.35">
      <c r="A24" s="5" t="s">
        <v>142</v>
      </c>
      <c r="B24" s="5"/>
    </row>
    <row r="25" spans="1:10" ht="20.25" customHeight="1" x14ac:dyDescent="0.3">
      <c r="A25" s="209" t="s">
        <v>52</v>
      </c>
      <c r="B25" s="210"/>
      <c r="C25" s="210"/>
      <c r="D25" s="211"/>
      <c r="E25" s="215" t="s">
        <v>27</v>
      </c>
      <c r="F25" s="216" t="s">
        <v>143</v>
      </c>
      <c r="G25" s="217"/>
      <c r="H25" s="217"/>
      <c r="I25" s="217"/>
      <c r="J25" s="218"/>
    </row>
    <row r="26" spans="1:10" ht="26.25" customHeight="1" x14ac:dyDescent="0.3">
      <c r="A26" s="212"/>
      <c r="B26" s="213"/>
      <c r="C26" s="213"/>
      <c r="D26" s="214"/>
      <c r="E26" s="192"/>
      <c r="F26" s="32" t="s">
        <v>53</v>
      </c>
      <c r="G26" s="32" t="s">
        <v>54</v>
      </c>
      <c r="H26" s="32" t="s">
        <v>55</v>
      </c>
      <c r="I26" s="32" t="s">
        <v>56</v>
      </c>
      <c r="J26" s="139" t="s">
        <v>57</v>
      </c>
    </row>
    <row r="27" spans="1:10" ht="22.5" customHeight="1" x14ac:dyDescent="0.3">
      <c r="A27" s="196" t="s">
        <v>58</v>
      </c>
      <c r="B27" s="190" t="s">
        <v>59</v>
      </c>
      <c r="C27" s="190" t="s">
        <v>60</v>
      </c>
      <c r="D27" s="33" t="s">
        <v>61</v>
      </c>
      <c r="E27" s="154"/>
      <c r="F27" s="193"/>
      <c r="G27" s="193"/>
      <c r="H27" s="193"/>
      <c r="I27" s="193"/>
      <c r="J27" s="187"/>
    </row>
    <row r="28" spans="1:10" ht="22.5" customHeight="1" x14ac:dyDescent="0.3">
      <c r="A28" s="197"/>
      <c r="B28" s="191"/>
      <c r="C28" s="191"/>
      <c r="D28" s="33" t="s">
        <v>62</v>
      </c>
      <c r="E28" s="154"/>
      <c r="F28" s="194"/>
      <c r="G28" s="194"/>
      <c r="H28" s="194"/>
      <c r="I28" s="194"/>
      <c r="J28" s="188"/>
    </row>
    <row r="29" spans="1:10" ht="22.5" customHeight="1" x14ac:dyDescent="0.3">
      <c r="A29" s="197"/>
      <c r="B29" s="191"/>
      <c r="C29" s="192"/>
      <c r="D29" s="33" t="s">
        <v>63</v>
      </c>
      <c r="E29" s="155"/>
      <c r="F29" s="195"/>
      <c r="G29" s="195"/>
      <c r="H29" s="195"/>
      <c r="I29" s="195"/>
      <c r="J29" s="189"/>
    </row>
    <row r="30" spans="1:10" ht="22.5" customHeight="1" x14ac:dyDescent="0.3">
      <c r="A30" s="197"/>
      <c r="B30" s="191"/>
      <c r="C30" s="190" t="s">
        <v>64</v>
      </c>
      <c r="D30" s="33" t="s">
        <v>61</v>
      </c>
      <c r="E30" s="154"/>
      <c r="F30" s="193"/>
      <c r="G30" s="193"/>
      <c r="H30" s="193"/>
      <c r="I30" s="193"/>
      <c r="J30" s="187"/>
    </row>
    <row r="31" spans="1:10" ht="22.5" customHeight="1" x14ac:dyDescent="0.3">
      <c r="A31" s="197"/>
      <c r="B31" s="191"/>
      <c r="C31" s="191"/>
      <c r="D31" s="33" t="s">
        <v>62</v>
      </c>
      <c r="E31" s="154"/>
      <c r="F31" s="194"/>
      <c r="G31" s="194"/>
      <c r="H31" s="194"/>
      <c r="I31" s="194"/>
      <c r="J31" s="188"/>
    </row>
    <row r="32" spans="1:10" ht="22.5" customHeight="1" x14ac:dyDescent="0.3">
      <c r="A32" s="197"/>
      <c r="B32" s="192"/>
      <c r="C32" s="192"/>
      <c r="D32" s="33" t="s">
        <v>63</v>
      </c>
      <c r="E32" s="155"/>
      <c r="F32" s="195"/>
      <c r="G32" s="195"/>
      <c r="H32" s="195"/>
      <c r="I32" s="195"/>
      <c r="J32" s="189"/>
    </row>
    <row r="33" spans="1:10" ht="22.5" customHeight="1" x14ac:dyDescent="0.3">
      <c r="A33" s="197"/>
      <c r="B33" s="190" t="s">
        <v>65</v>
      </c>
      <c r="C33" s="190" t="s">
        <v>66</v>
      </c>
      <c r="D33" s="33" t="s">
        <v>61</v>
      </c>
      <c r="E33" s="154"/>
      <c r="F33" s="193"/>
      <c r="G33" s="193"/>
      <c r="H33" s="193"/>
      <c r="I33" s="193"/>
      <c r="J33" s="187"/>
    </row>
    <row r="34" spans="1:10" ht="22.5" customHeight="1" x14ac:dyDescent="0.3">
      <c r="A34" s="197"/>
      <c r="B34" s="191"/>
      <c r="C34" s="191"/>
      <c r="D34" s="33" t="s">
        <v>62</v>
      </c>
      <c r="E34" s="154"/>
      <c r="F34" s="194"/>
      <c r="G34" s="194"/>
      <c r="H34" s="194"/>
      <c r="I34" s="194"/>
      <c r="J34" s="188"/>
    </row>
    <row r="35" spans="1:10" ht="22.5" customHeight="1" x14ac:dyDescent="0.3">
      <c r="A35" s="198"/>
      <c r="B35" s="192"/>
      <c r="C35" s="192"/>
      <c r="D35" s="33" t="s">
        <v>63</v>
      </c>
      <c r="E35" s="155"/>
      <c r="F35" s="195"/>
      <c r="G35" s="195"/>
      <c r="H35" s="195"/>
      <c r="I35" s="195"/>
      <c r="J35" s="189"/>
    </row>
    <row r="36" spans="1:10" ht="22.5" customHeight="1" x14ac:dyDescent="0.3">
      <c r="A36" s="222" t="s">
        <v>67</v>
      </c>
      <c r="B36" s="225" t="s">
        <v>68</v>
      </c>
      <c r="C36" s="226"/>
      <c r="D36" s="227"/>
      <c r="E36" s="35" t="str">
        <f>IF(C7="멀티형", MAX(E29,E32,E35), "해당없음")</f>
        <v>해당없음</v>
      </c>
      <c r="F36" s="228" t="str">
        <f>IF(E37&gt;E38,"5.31 m3/(min〮kW) 이하 만족",IF(E37&lt;=E38,"정격풍량 105 % 이하 만족","확인 필요"))</f>
        <v>정격풍량 105 % 이하 만족</v>
      </c>
      <c r="G36" s="229"/>
      <c r="H36" s="229"/>
      <c r="I36" s="229"/>
      <c r="J36" s="230"/>
    </row>
    <row r="37" spans="1:10" ht="22.5" customHeight="1" x14ac:dyDescent="0.3">
      <c r="A37" s="223"/>
      <c r="B37" s="199" t="s">
        <v>176</v>
      </c>
      <c r="C37" s="225" t="s">
        <v>69</v>
      </c>
      <c r="D37" s="227"/>
      <c r="E37" s="37" t="str">
        <f>IF(C7="멀티형", ROUND(C14*1.05, 2), "해당없음")</f>
        <v>해당없음</v>
      </c>
      <c r="F37" s="140"/>
      <c r="G37" s="141"/>
      <c r="H37" s="141"/>
      <c r="I37" s="141"/>
      <c r="J37" s="142"/>
    </row>
    <row r="38" spans="1:10" ht="22.5" customHeight="1" x14ac:dyDescent="0.3">
      <c r="A38" s="224"/>
      <c r="B38" s="200"/>
      <c r="C38" s="225" t="s">
        <v>177</v>
      </c>
      <c r="D38" s="227"/>
      <c r="E38" s="37" t="str">
        <f>IF(C7="멀티형", ROUND(5.31*H16/1000,2), "해당없음")</f>
        <v>해당없음</v>
      </c>
      <c r="F38" s="143"/>
      <c r="G38" s="144"/>
      <c r="H38" s="144"/>
      <c r="I38" s="144"/>
      <c r="J38" s="145"/>
    </row>
    <row r="39" spans="1:10" ht="22.5" customHeight="1" thickBot="1" x14ac:dyDescent="0.35">
      <c r="A39" s="219" t="s">
        <v>139</v>
      </c>
      <c r="B39" s="220"/>
      <c r="C39" s="220"/>
      <c r="D39" s="221"/>
      <c r="E39" s="156">
        <v>1</v>
      </c>
      <c r="F39" s="146"/>
      <c r="G39" s="147"/>
      <c r="H39" s="147"/>
      <c r="I39" s="147"/>
      <c r="J39" s="148"/>
    </row>
    <row r="40" spans="1:10" ht="22.5" customHeight="1" x14ac:dyDescent="0.3">
      <c r="A40" s="92"/>
      <c r="B40" s="137"/>
      <c r="C40" s="92"/>
      <c r="D40" s="92"/>
      <c r="E40" s="138"/>
      <c r="F40" s="38"/>
      <c r="G40" s="38"/>
      <c r="H40" s="38"/>
      <c r="I40" s="38"/>
      <c r="J40" s="38"/>
    </row>
    <row r="41" spans="1:10" ht="22.5" customHeight="1" thickBot="1" x14ac:dyDescent="0.35">
      <c r="A41" s="5" t="s">
        <v>144</v>
      </c>
    </row>
    <row r="42" spans="1:10" ht="22.5" customHeight="1" x14ac:dyDescent="0.3">
      <c r="A42" s="206" t="s">
        <v>25</v>
      </c>
      <c r="B42" s="207"/>
      <c r="C42" s="7" t="s">
        <v>26</v>
      </c>
      <c r="D42" s="7" t="s">
        <v>178</v>
      </c>
      <c r="E42" s="207" t="s">
        <v>27</v>
      </c>
      <c r="F42" s="207"/>
      <c r="G42" s="208" t="s">
        <v>28</v>
      </c>
      <c r="H42" s="208"/>
      <c r="I42" s="12" t="s">
        <v>29</v>
      </c>
      <c r="J42" s="13" t="s">
        <v>30</v>
      </c>
    </row>
    <row r="43" spans="1:10" ht="22.5" customHeight="1" x14ac:dyDescent="0.3">
      <c r="A43" s="174" t="s">
        <v>166</v>
      </c>
      <c r="B43" s="175"/>
      <c r="C43" s="8" t="s">
        <v>32</v>
      </c>
      <c r="D43" s="14">
        <f>H16</f>
        <v>3900</v>
      </c>
      <c r="E43" s="15">
        <f>ROUND(E27,0)</f>
        <v>0</v>
      </c>
      <c r="F43" s="16">
        <f>E43/D43</f>
        <v>0</v>
      </c>
      <c r="G43" s="169" t="s">
        <v>42</v>
      </c>
      <c r="H43" s="169"/>
      <c r="I43" s="17" t="str">
        <f>IF(E43&gt;=D43*0.92,"합격","불합격")</f>
        <v>불합격</v>
      </c>
      <c r="J43" s="18" t="s">
        <v>33</v>
      </c>
    </row>
    <row r="44" spans="1:10" ht="22.5" customHeight="1" x14ac:dyDescent="0.3">
      <c r="A44" s="167" t="s">
        <v>34</v>
      </c>
      <c r="B44" s="168"/>
      <c r="C44" s="8" t="s">
        <v>32</v>
      </c>
      <c r="D44" s="19">
        <f>H17</f>
        <v>1150</v>
      </c>
      <c r="E44" s="20">
        <f>ROUND(E28,0)</f>
        <v>0</v>
      </c>
      <c r="F44" s="16">
        <f>E44/D44</f>
        <v>0</v>
      </c>
      <c r="G44" s="169" t="s">
        <v>181</v>
      </c>
      <c r="H44" s="169"/>
      <c r="I44" s="17" t="str">
        <f>IF(E44&lt;=D44*1.1,"합격","불합격")</f>
        <v>합격</v>
      </c>
      <c r="J44" s="18" t="s">
        <v>33</v>
      </c>
    </row>
    <row r="45" spans="1:10" ht="22.5" customHeight="1" x14ac:dyDescent="0.3">
      <c r="A45" s="167" t="s">
        <v>36</v>
      </c>
      <c r="B45" s="168"/>
      <c r="C45" s="8" t="s">
        <v>35</v>
      </c>
      <c r="D45" s="19" t="s">
        <v>35</v>
      </c>
      <c r="E45" s="20" t="str">
        <f>IF(C7="멀티형","해당없음", LEFT(C18,2))</f>
        <v>능동</v>
      </c>
      <c r="F45" s="16" t="s">
        <v>35</v>
      </c>
      <c r="G45" s="169" t="s">
        <v>35</v>
      </c>
      <c r="H45" s="169"/>
      <c r="I45" s="33" t="s">
        <v>154</v>
      </c>
      <c r="J45" s="18" t="s">
        <v>154</v>
      </c>
    </row>
    <row r="46" spans="1:10" ht="22.5" customHeight="1" x14ac:dyDescent="0.3">
      <c r="A46" s="167" t="s">
        <v>156</v>
      </c>
      <c r="B46" s="168"/>
      <c r="C46" s="8" t="s">
        <v>32</v>
      </c>
      <c r="D46" s="158">
        <v>1</v>
      </c>
      <c r="E46" s="22">
        <f>IF(C7="멀티형","해당없음", ROUND(E39,1))</f>
        <v>1</v>
      </c>
      <c r="F46" s="16">
        <f>IF(E46="해당없음", "-", E46/D46)</f>
        <v>1</v>
      </c>
      <c r="G46" s="169" t="s">
        <v>35</v>
      </c>
      <c r="H46" s="169"/>
      <c r="I46" s="33" t="s">
        <v>154</v>
      </c>
      <c r="J46" s="18" t="s">
        <v>37</v>
      </c>
    </row>
    <row r="47" spans="1:10" ht="22.5" customHeight="1" x14ac:dyDescent="0.3">
      <c r="A47" s="167" t="s">
        <v>151</v>
      </c>
      <c r="B47" s="168"/>
      <c r="C47" s="8" t="s">
        <v>45</v>
      </c>
      <c r="D47" s="166" t="e">
        <f>E47</f>
        <v>#DIV/0!</v>
      </c>
      <c r="E47" s="161" t="e">
        <f>ROUND(E48*1000/941,0)</f>
        <v>#DIV/0!</v>
      </c>
      <c r="F47" s="16" t="e">
        <f>E47/D47</f>
        <v>#DIV/0!</v>
      </c>
      <c r="G47" s="169" t="s">
        <v>35</v>
      </c>
      <c r="H47" s="169"/>
      <c r="I47" s="33" t="s">
        <v>154</v>
      </c>
      <c r="J47" s="18" t="s">
        <v>33</v>
      </c>
    </row>
    <row r="48" spans="1:10" ht="22.5" customHeight="1" x14ac:dyDescent="0.3">
      <c r="A48" s="174" t="s">
        <v>148</v>
      </c>
      <c r="B48" s="175"/>
      <c r="C48" s="8" t="s">
        <v>38</v>
      </c>
      <c r="D48" s="163" t="e">
        <f>ROUND(D55*2.5,1)</f>
        <v>#DIV/0!</v>
      </c>
      <c r="E48" s="162" t="e">
        <f>ROUND('가변용량(일반)'!J9*2.5,1)</f>
        <v>#DIV/0!</v>
      </c>
      <c r="F48" s="23" t="e">
        <f>E48/D48</f>
        <v>#DIV/0!</v>
      </c>
      <c r="G48" s="169" t="s">
        <v>35</v>
      </c>
      <c r="H48" s="169"/>
      <c r="I48" s="33" t="s">
        <v>154</v>
      </c>
      <c r="J48" s="18" t="s">
        <v>37</v>
      </c>
    </row>
    <row r="49" spans="1:12" ht="22.5" customHeight="1" x14ac:dyDescent="0.3">
      <c r="A49" s="167" t="s">
        <v>40</v>
      </c>
      <c r="B49" s="168"/>
      <c r="C49" s="9" t="s">
        <v>41</v>
      </c>
      <c r="D49" s="157">
        <v>6</v>
      </c>
      <c r="E49" s="24" t="e">
        <f>'가변용량(일반)'!D9</f>
        <v>#DIV/0!</v>
      </c>
      <c r="F49" s="16" t="e">
        <f>E49/D49</f>
        <v>#DIV/0!</v>
      </c>
      <c r="G49" s="183" t="s">
        <v>42</v>
      </c>
      <c r="H49" s="183"/>
      <c r="I49" s="17" t="e">
        <f>IF(E49&gt;=D49*0.92,"합격","불합격")</f>
        <v>#DIV/0!</v>
      </c>
      <c r="J49" s="18" t="s">
        <v>43</v>
      </c>
    </row>
    <row r="50" spans="1:12" ht="22.5" customHeight="1" x14ac:dyDescent="0.3">
      <c r="A50" s="181" t="s">
        <v>149</v>
      </c>
      <c r="B50" s="182"/>
      <c r="C50" s="8" t="s">
        <v>150</v>
      </c>
      <c r="D50" s="165"/>
      <c r="E50" s="149" t="e">
        <f>'가변용량(일반)'!F9</f>
        <v>#DIV/0!</v>
      </c>
      <c r="F50" s="23" t="e">
        <f>E50/D50</f>
        <v>#DIV/0!</v>
      </c>
      <c r="G50" s="169" t="s">
        <v>46</v>
      </c>
      <c r="H50" s="169"/>
      <c r="I50" s="27" t="e">
        <f>IF(E50&lt;=D50*1.1,"합격","불합격")</f>
        <v>#DIV/0!</v>
      </c>
      <c r="J50" s="18" t="s">
        <v>37</v>
      </c>
    </row>
    <row r="51" spans="1:12" ht="22.5" customHeight="1" x14ac:dyDescent="0.3">
      <c r="A51" s="174" t="s">
        <v>152</v>
      </c>
      <c r="B51" s="175"/>
      <c r="C51" s="8" t="s">
        <v>47</v>
      </c>
      <c r="D51" s="164"/>
      <c r="E51" s="26" t="e">
        <f>ROUND(E47*0.425,0)</f>
        <v>#DIV/0!</v>
      </c>
      <c r="F51" s="16" t="e">
        <f t="shared" ref="F51:F53" si="0">E51/D51</f>
        <v>#DIV/0!</v>
      </c>
      <c r="G51" s="169" t="s">
        <v>35</v>
      </c>
      <c r="H51" s="169"/>
      <c r="I51" s="33" t="s">
        <v>154</v>
      </c>
      <c r="J51" s="18" t="s">
        <v>33</v>
      </c>
    </row>
    <row r="52" spans="1:12" ht="22.5" customHeight="1" x14ac:dyDescent="0.3">
      <c r="A52" s="174" t="s">
        <v>153</v>
      </c>
      <c r="B52" s="175"/>
      <c r="C52" s="8" t="s">
        <v>48</v>
      </c>
      <c r="D52" s="164"/>
      <c r="E52" s="26" t="e">
        <f>ROUND(E50*221,-3)</f>
        <v>#DIV/0!</v>
      </c>
      <c r="F52" s="16" t="e">
        <f t="shared" si="0"/>
        <v>#DIV/0!</v>
      </c>
      <c r="G52" s="169" t="s">
        <v>46</v>
      </c>
      <c r="H52" s="169"/>
      <c r="I52" s="27" t="e">
        <f>IF(E52&lt;=D52*1.1,"합격","불합격")</f>
        <v>#DIV/0!</v>
      </c>
      <c r="J52" s="18" t="s">
        <v>33</v>
      </c>
    </row>
    <row r="53" spans="1:12" ht="22.5" customHeight="1" x14ac:dyDescent="0.3">
      <c r="A53" s="181" t="s">
        <v>165</v>
      </c>
      <c r="B53" s="182"/>
      <c r="C53" s="8" t="s">
        <v>154</v>
      </c>
      <c r="D53" s="35">
        <f>D49</f>
        <v>6</v>
      </c>
      <c r="E53" s="160" t="e">
        <f>E49</f>
        <v>#DIV/0!</v>
      </c>
      <c r="F53" s="16" t="e">
        <f t="shared" si="0"/>
        <v>#DIV/0!</v>
      </c>
      <c r="G53" s="177" t="s">
        <v>154</v>
      </c>
      <c r="H53" s="178"/>
      <c r="I53" s="33" t="s">
        <v>154</v>
      </c>
      <c r="J53" s="18" t="s">
        <v>154</v>
      </c>
    </row>
    <row r="54" spans="1:12" ht="22.5" customHeight="1" x14ac:dyDescent="0.3">
      <c r="A54" s="174" t="s">
        <v>49</v>
      </c>
      <c r="B54" s="175"/>
      <c r="C54" s="8" t="s">
        <v>35</v>
      </c>
      <c r="D54" s="159">
        <v>3</v>
      </c>
      <c r="E54" s="159">
        <v>3</v>
      </c>
      <c r="F54" s="16" t="s">
        <v>154</v>
      </c>
      <c r="G54" s="176" t="s">
        <v>35</v>
      </c>
      <c r="H54" s="176"/>
      <c r="I54" s="33" t="s">
        <v>154</v>
      </c>
      <c r="J54" s="18" t="s">
        <v>35</v>
      </c>
    </row>
    <row r="55" spans="1:12" ht="22.5" customHeight="1" x14ac:dyDescent="0.3">
      <c r="A55" s="179" t="s">
        <v>44</v>
      </c>
      <c r="B55" s="180"/>
      <c r="C55" s="8" t="s">
        <v>39</v>
      </c>
      <c r="D55" s="25" t="e">
        <f>E55</f>
        <v>#DIV/0!</v>
      </c>
      <c r="E55" s="22" t="e">
        <f>'가변용량(일반)'!J9</f>
        <v>#DIV/0!</v>
      </c>
      <c r="F55" s="23" t="e">
        <f>E55/D55</f>
        <v>#DIV/0!</v>
      </c>
      <c r="G55" s="177" t="s">
        <v>35</v>
      </c>
      <c r="H55" s="178"/>
      <c r="I55" s="33" t="s">
        <v>154</v>
      </c>
      <c r="J55" s="18" t="s">
        <v>37</v>
      </c>
    </row>
    <row r="56" spans="1:12" ht="22.5" customHeight="1" thickBot="1" x14ac:dyDescent="0.35">
      <c r="A56" s="170" t="s">
        <v>173</v>
      </c>
      <c r="B56" s="171"/>
      <c r="C56" s="28" t="s">
        <v>140</v>
      </c>
      <c r="D56" s="29" t="str">
        <f>IF(C7="멀티형",IF(E37&gt;E38,E38,IF(E37&lt;=E38,E37,"확인 필요")),"해당없음")</f>
        <v>해당없음</v>
      </c>
      <c r="E56" s="172" t="str">
        <f>IF(C7="멀티형", ROUND(E36,2), "해당없음")</f>
        <v>해당없음</v>
      </c>
      <c r="F56" s="172"/>
      <c r="G56" s="173" t="str">
        <f>IF(C7="멀티형", F36, "해당없음")</f>
        <v>해당없음</v>
      </c>
      <c r="H56" s="173"/>
      <c r="I56" s="30" t="str">
        <f>IF(C7="멀티형", IF(E56&lt;=D56,"합격", IF(E56&gt;D56,"불합격","확인필요")), "해당없음")</f>
        <v>해당없음</v>
      </c>
      <c r="J56" s="31" t="s">
        <v>51</v>
      </c>
    </row>
    <row r="57" spans="1:12" ht="56.25" customHeight="1" thickBot="1" x14ac:dyDescent="0.35">
      <c r="A57" s="184" t="s">
        <v>157</v>
      </c>
      <c r="B57" s="185"/>
      <c r="C57" s="185"/>
      <c r="D57" s="185"/>
      <c r="E57" s="185"/>
      <c r="F57" s="185"/>
      <c r="G57" s="185"/>
      <c r="H57" s="185"/>
      <c r="I57" s="185"/>
      <c r="J57" s="186"/>
    </row>
    <row r="59" spans="1:12" ht="12.75" thickBot="1" x14ac:dyDescent="0.35"/>
    <row r="60" spans="1:12" ht="29.25" customHeight="1" x14ac:dyDescent="0.3">
      <c r="A60" s="150" t="s">
        <v>158</v>
      </c>
      <c r="B60" s="151"/>
      <c r="C60" s="151"/>
      <c r="D60" s="151"/>
      <c r="E60" s="151"/>
      <c r="F60" s="151"/>
      <c r="G60" s="151"/>
      <c r="H60" s="151"/>
      <c r="I60" s="151"/>
      <c r="J60" s="151"/>
      <c r="K60" s="151"/>
      <c r="L60" s="152"/>
    </row>
    <row r="61" spans="1:12" ht="13.5" customHeight="1" x14ac:dyDescent="0.3">
      <c r="A61" s="133"/>
      <c r="L61" s="134"/>
    </row>
    <row r="62" spans="1:12" ht="13.5" customHeight="1" x14ac:dyDescent="0.3">
      <c r="A62" s="133"/>
      <c r="L62" s="134"/>
    </row>
    <row r="63" spans="1:12" ht="13.5" customHeight="1" x14ac:dyDescent="0.3">
      <c r="A63" s="133"/>
      <c r="L63" s="134"/>
    </row>
    <row r="64" spans="1:12" ht="13.5" customHeight="1" x14ac:dyDescent="0.3">
      <c r="A64" s="133"/>
      <c r="L64" s="134"/>
    </row>
    <row r="65" spans="1:12" ht="13.5" customHeight="1" x14ac:dyDescent="0.3">
      <c r="A65" s="133"/>
      <c r="L65" s="134"/>
    </row>
    <row r="66" spans="1:12" ht="13.5" customHeight="1" x14ac:dyDescent="0.3">
      <c r="A66" s="133"/>
      <c r="L66" s="134"/>
    </row>
    <row r="67" spans="1:12" ht="13.5" customHeight="1" x14ac:dyDescent="0.3">
      <c r="A67" s="133"/>
      <c r="L67" s="134"/>
    </row>
    <row r="68" spans="1:12" ht="13.5" customHeight="1" x14ac:dyDescent="0.3">
      <c r="A68" s="133"/>
      <c r="L68" s="134"/>
    </row>
    <row r="69" spans="1:12" ht="13.5" customHeight="1" x14ac:dyDescent="0.3">
      <c r="A69" s="133"/>
      <c r="L69" s="134"/>
    </row>
    <row r="70" spans="1:12" ht="13.5" customHeight="1" x14ac:dyDescent="0.3">
      <c r="A70" s="133"/>
      <c r="L70" s="134"/>
    </row>
    <row r="71" spans="1:12" ht="13.5" customHeight="1" x14ac:dyDescent="0.3">
      <c r="A71" s="133"/>
      <c r="L71" s="134"/>
    </row>
    <row r="72" spans="1:12" ht="13.5" customHeight="1" x14ac:dyDescent="0.3">
      <c r="A72" s="133"/>
      <c r="L72" s="134"/>
    </row>
    <row r="73" spans="1:12" ht="13.5" customHeight="1" x14ac:dyDescent="0.3">
      <c r="A73" s="133"/>
      <c r="L73" s="134"/>
    </row>
    <row r="74" spans="1:12" ht="13.5" customHeight="1" x14ac:dyDescent="0.3">
      <c r="A74" s="133"/>
      <c r="L74" s="134"/>
    </row>
    <row r="75" spans="1:12" ht="13.5" customHeight="1" x14ac:dyDescent="0.3">
      <c r="A75" s="133"/>
      <c r="L75" s="134"/>
    </row>
    <row r="76" spans="1:12" ht="13.5" customHeight="1" x14ac:dyDescent="0.3">
      <c r="A76" s="133"/>
      <c r="L76" s="134"/>
    </row>
    <row r="77" spans="1:12" x14ac:dyDescent="0.3">
      <c r="A77" s="133"/>
      <c r="L77" s="134"/>
    </row>
    <row r="78" spans="1:12" x14ac:dyDescent="0.3">
      <c r="A78" s="133"/>
      <c r="L78" s="134"/>
    </row>
    <row r="79" spans="1:12" ht="13.5" customHeight="1" x14ac:dyDescent="0.3">
      <c r="A79" s="133"/>
      <c r="L79" s="134"/>
    </row>
    <row r="80" spans="1:12" ht="13.5" customHeight="1" x14ac:dyDescent="0.3">
      <c r="A80" s="133"/>
      <c r="L80" s="134"/>
    </row>
    <row r="81" spans="1:12" ht="13.5" customHeight="1" x14ac:dyDescent="0.3">
      <c r="A81" s="133"/>
      <c r="L81" s="134"/>
    </row>
    <row r="82" spans="1:12" ht="13.5" customHeight="1" x14ac:dyDescent="0.3">
      <c r="A82" s="133"/>
      <c r="L82" s="134"/>
    </row>
    <row r="83" spans="1:12" ht="13.5" customHeight="1" x14ac:dyDescent="0.3">
      <c r="A83" s="133"/>
      <c r="L83" s="134"/>
    </row>
    <row r="84" spans="1:12" ht="13.5" customHeight="1" x14ac:dyDescent="0.3">
      <c r="A84" s="133"/>
      <c r="L84" s="134"/>
    </row>
    <row r="85" spans="1:12" ht="13.5" customHeight="1" x14ac:dyDescent="0.3">
      <c r="A85" s="133"/>
      <c r="L85" s="134"/>
    </row>
    <row r="86" spans="1:12" ht="13.5" customHeight="1" x14ac:dyDescent="0.3">
      <c r="A86" s="133"/>
      <c r="L86" s="134"/>
    </row>
    <row r="87" spans="1:12" ht="13.5" customHeight="1" x14ac:dyDescent="0.3">
      <c r="A87" s="133"/>
      <c r="L87" s="134"/>
    </row>
    <row r="88" spans="1:12" ht="13.5" customHeight="1" x14ac:dyDescent="0.3">
      <c r="A88" s="133"/>
      <c r="L88" s="134"/>
    </row>
    <row r="89" spans="1:12" ht="13.5" customHeight="1" x14ac:dyDescent="0.3">
      <c r="A89" s="133"/>
      <c r="L89" s="134"/>
    </row>
    <row r="90" spans="1:12" ht="13.5" customHeight="1" x14ac:dyDescent="0.3">
      <c r="A90" s="133"/>
      <c r="L90" s="134"/>
    </row>
    <row r="91" spans="1:12" ht="13.5" customHeight="1" x14ac:dyDescent="0.3">
      <c r="A91" s="133"/>
      <c r="L91" s="134"/>
    </row>
    <row r="92" spans="1:12" ht="13.5" customHeight="1" x14ac:dyDescent="0.3">
      <c r="A92" s="133"/>
      <c r="L92" s="134"/>
    </row>
    <row r="93" spans="1:12" ht="13.5" customHeight="1" x14ac:dyDescent="0.3">
      <c r="A93" s="133"/>
      <c r="L93" s="134"/>
    </row>
    <row r="94" spans="1:12" ht="13.5" customHeight="1" x14ac:dyDescent="0.3">
      <c r="A94" s="133"/>
      <c r="L94" s="134"/>
    </row>
    <row r="95" spans="1:12" x14ac:dyDescent="0.3">
      <c r="A95" s="133"/>
      <c r="L95" s="134"/>
    </row>
    <row r="96" spans="1:12" x14ac:dyDescent="0.3">
      <c r="A96" s="133"/>
      <c r="L96" s="134"/>
    </row>
    <row r="97" spans="1:12" x14ac:dyDescent="0.3">
      <c r="A97" s="133"/>
      <c r="L97" s="134"/>
    </row>
    <row r="98" spans="1:12" x14ac:dyDescent="0.3">
      <c r="A98" s="133"/>
      <c r="L98" s="134"/>
    </row>
    <row r="99" spans="1:12" ht="12.75" thickBot="1" x14ac:dyDescent="0.35">
      <c r="A99" s="136"/>
      <c r="B99" s="135"/>
      <c r="C99" s="135"/>
      <c r="D99" s="135"/>
      <c r="E99" s="135"/>
      <c r="F99" s="135"/>
      <c r="G99" s="135"/>
      <c r="H99" s="135"/>
      <c r="I99" s="135"/>
      <c r="J99" s="135"/>
      <c r="K99" s="135"/>
      <c r="L99" s="153"/>
    </row>
  </sheetData>
  <mergeCells count="108">
    <mergeCell ref="C16:E16"/>
    <mergeCell ref="F16:G16"/>
    <mergeCell ref="H16:J16"/>
    <mergeCell ref="F17:G17"/>
    <mergeCell ref="A12:A15"/>
    <mergeCell ref="A17:B17"/>
    <mergeCell ref="C17:E17"/>
    <mergeCell ref="A18:B18"/>
    <mergeCell ref="A19:B19"/>
    <mergeCell ref="C19:J19"/>
    <mergeCell ref="F14:G14"/>
    <mergeCell ref="H14:J14"/>
    <mergeCell ref="C15:E15"/>
    <mergeCell ref="F15:G15"/>
    <mergeCell ref="H17:J17"/>
    <mergeCell ref="A9:A11"/>
    <mergeCell ref="C11:J11"/>
    <mergeCell ref="A1:J1"/>
    <mergeCell ref="B3:J3"/>
    <mergeCell ref="B4:J4"/>
    <mergeCell ref="A7:B7"/>
    <mergeCell ref="C7:E7"/>
    <mergeCell ref="F7:J7"/>
    <mergeCell ref="C18:J18"/>
    <mergeCell ref="A8:B8"/>
    <mergeCell ref="C8:E8"/>
    <mergeCell ref="F8:G8"/>
    <mergeCell ref="H8:J8"/>
    <mergeCell ref="C9:J9"/>
    <mergeCell ref="C10:E10"/>
    <mergeCell ref="F10:G10"/>
    <mergeCell ref="H10:J10"/>
    <mergeCell ref="H15:J15"/>
    <mergeCell ref="A16:B16"/>
    <mergeCell ref="C12:J12"/>
    <mergeCell ref="C13:E13"/>
    <mergeCell ref="F13:G13"/>
    <mergeCell ref="H13:J13"/>
    <mergeCell ref="C14:E14"/>
    <mergeCell ref="A43:B43"/>
    <mergeCell ref="G43:H43"/>
    <mergeCell ref="A44:B44"/>
    <mergeCell ref="G44:H44"/>
    <mergeCell ref="A20:B20"/>
    <mergeCell ref="C20:J20"/>
    <mergeCell ref="A22:J22"/>
    <mergeCell ref="A42:B42"/>
    <mergeCell ref="E42:F42"/>
    <mergeCell ref="G42:H42"/>
    <mergeCell ref="A25:D26"/>
    <mergeCell ref="E25:E26"/>
    <mergeCell ref="F25:J25"/>
    <mergeCell ref="G33:G35"/>
    <mergeCell ref="H33:H35"/>
    <mergeCell ref="I33:I35"/>
    <mergeCell ref="A39:D39"/>
    <mergeCell ref="A36:A38"/>
    <mergeCell ref="B36:D36"/>
    <mergeCell ref="F36:J36"/>
    <mergeCell ref="A21:B21"/>
    <mergeCell ref="C21:J21"/>
    <mergeCell ref="C37:D37"/>
    <mergeCell ref="C38:D38"/>
    <mergeCell ref="A57:J57"/>
    <mergeCell ref="J27:J29"/>
    <mergeCell ref="C30:C32"/>
    <mergeCell ref="F30:F32"/>
    <mergeCell ref="G30:G32"/>
    <mergeCell ref="H30:H32"/>
    <mergeCell ref="I30:I32"/>
    <mergeCell ref="J30:J32"/>
    <mergeCell ref="A27:A35"/>
    <mergeCell ref="B27:B32"/>
    <mergeCell ref="C27:C29"/>
    <mergeCell ref="F27:F29"/>
    <mergeCell ref="G27:G29"/>
    <mergeCell ref="H27:H29"/>
    <mergeCell ref="I27:I29"/>
    <mergeCell ref="J33:J35"/>
    <mergeCell ref="B33:B35"/>
    <mergeCell ref="C33:C35"/>
    <mergeCell ref="F33:F35"/>
    <mergeCell ref="A52:B52"/>
    <mergeCell ref="B37:B38"/>
    <mergeCell ref="G52:H52"/>
    <mergeCell ref="A47:B47"/>
    <mergeCell ref="G47:H47"/>
    <mergeCell ref="A45:B45"/>
    <mergeCell ref="G45:H45"/>
    <mergeCell ref="A46:B46"/>
    <mergeCell ref="G46:H46"/>
    <mergeCell ref="A56:B56"/>
    <mergeCell ref="E56:F56"/>
    <mergeCell ref="G56:H56"/>
    <mergeCell ref="A54:B54"/>
    <mergeCell ref="G54:H54"/>
    <mergeCell ref="G51:H51"/>
    <mergeCell ref="G55:H55"/>
    <mergeCell ref="A55:B55"/>
    <mergeCell ref="A48:B48"/>
    <mergeCell ref="G48:H48"/>
    <mergeCell ref="A50:B50"/>
    <mergeCell ref="G50:H50"/>
    <mergeCell ref="A49:B49"/>
    <mergeCell ref="A51:B51"/>
    <mergeCell ref="G49:H49"/>
    <mergeCell ref="A53:B53"/>
    <mergeCell ref="G53:H53"/>
  </mergeCells>
  <phoneticPr fontId="3" type="noConversion"/>
  <dataValidations disablePrompts="1" count="3">
    <dataValidation type="list" allowBlank="1" showInputMessage="1" showErrorMessage="1" sqref="C17:E17" xr:uid="{E1EE4334-FAF1-4F4E-B1AD-D5F21CF66FCE}">
      <formula1>"네트워크제품, 일반제품, 옵션제품"</formula1>
    </dataValidation>
    <dataValidation type="list" allowBlank="1" showInputMessage="1" showErrorMessage="1" sqref="C7:E7" xr:uid="{C72A01C5-DBA3-4543-B5D3-C2EE188A3F0B}">
      <formula1>"싱글형(일체형), 싱글형(분리형), 홈 멀티형, 멀티형"</formula1>
    </dataValidation>
    <dataValidation type="list" allowBlank="1" showInputMessage="1" showErrorMessage="1" sqref="C16:E16" xr:uid="{083FCC93-EF04-4C26-8BDA-E3FEAEFB69D1}">
      <formula1>"가변용량, 2단가변,고정용량"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8D448-D72E-4159-8296-7744145E67F7}">
  <dimension ref="A1:J73"/>
  <sheetViews>
    <sheetView topLeftCell="A46" zoomScale="55" zoomScaleNormal="55" workbookViewId="0">
      <selection activeCell="M7" sqref="M7"/>
    </sheetView>
  </sheetViews>
  <sheetFormatPr defaultRowHeight="12" x14ac:dyDescent="0.3"/>
  <cols>
    <col min="1" max="1" width="9.5" style="1" customWidth="1"/>
    <col min="2" max="2" width="22.75" style="1" customWidth="1"/>
    <col min="3" max="3" width="12" style="1" customWidth="1"/>
    <col min="4" max="4" width="19.25" style="1" customWidth="1"/>
    <col min="5" max="5" width="16.125" style="1" customWidth="1"/>
    <col min="6" max="9" width="15" style="1" customWidth="1"/>
    <col min="10" max="10" width="12.375" style="1" customWidth="1"/>
    <col min="11" max="16384" width="9" style="1"/>
  </cols>
  <sheetData>
    <row r="1" spans="1:10" ht="60" customHeight="1" thickBot="1" x14ac:dyDescent="0.35">
      <c r="A1" s="237" t="s">
        <v>147</v>
      </c>
      <c r="B1" s="238"/>
      <c r="C1" s="238"/>
      <c r="D1" s="238"/>
      <c r="E1" s="238"/>
      <c r="F1" s="238"/>
      <c r="G1" s="238"/>
      <c r="H1" s="238"/>
      <c r="I1" s="238"/>
      <c r="J1" s="239"/>
    </row>
    <row r="2" spans="1:10" ht="30.75" customHeight="1" thickBot="1" x14ac:dyDescent="0.35">
      <c r="J2" s="2" t="s">
        <v>146</v>
      </c>
    </row>
    <row r="3" spans="1:10" ht="22.5" customHeight="1" x14ac:dyDescent="0.3">
      <c r="A3" s="3" t="s">
        <v>0</v>
      </c>
      <c r="B3" s="240" t="str">
        <f>'효율계산(냉방기)'!B3</f>
        <v>기후에너지환경부 제2026-137호 효율관리기자재운용규정</v>
      </c>
      <c r="C3" s="241"/>
      <c r="D3" s="241"/>
      <c r="E3" s="241"/>
      <c r="F3" s="241"/>
      <c r="G3" s="241"/>
      <c r="H3" s="241"/>
      <c r="I3" s="241"/>
      <c r="J3" s="242"/>
    </row>
    <row r="4" spans="1:10" ht="22.5" customHeight="1" thickBot="1" x14ac:dyDescent="0.35">
      <c r="A4" s="4" t="s">
        <v>1</v>
      </c>
      <c r="B4" s="243" t="s">
        <v>2</v>
      </c>
      <c r="C4" s="244"/>
      <c r="D4" s="244"/>
      <c r="E4" s="244"/>
      <c r="F4" s="244"/>
      <c r="G4" s="244"/>
      <c r="H4" s="244"/>
      <c r="I4" s="244"/>
      <c r="J4" s="245"/>
    </row>
    <row r="5" spans="1:10" ht="22.5" customHeight="1" x14ac:dyDescent="0.3"/>
    <row r="6" spans="1:10" ht="22.5" customHeight="1" x14ac:dyDescent="0.3">
      <c r="A6" s="5" t="s">
        <v>70</v>
      </c>
    </row>
    <row r="7" spans="1:10" ht="30" customHeight="1" thickBot="1" x14ac:dyDescent="0.35">
      <c r="A7" s="267" t="s">
        <v>71</v>
      </c>
      <c r="B7" s="267"/>
      <c r="C7" s="267"/>
      <c r="D7" s="267"/>
      <c r="E7" s="268"/>
      <c r="F7" s="268"/>
      <c r="G7" s="268"/>
      <c r="H7" s="268"/>
      <c r="I7" s="268"/>
    </row>
    <row r="8" spans="1:10" ht="30" customHeight="1" x14ac:dyDescent="0.3">
      <c r="A8" s="209" t="s">
        <v>72</v>
      </c>
      <c r="B8" s="210"/>
      <c r="C8" s="210"/>
      <c r="D8" s="210"/>
      <c r="E8" s="210"/>
      <c r="F8" s="210"/>
      <c r="G8" s="210"/>
      <c r="H8" s="210"/>
      <c r="I8" s="210"/>
      <c r="J8" s="260"/>
    </row>
    <row r="9" spans="1:10" ht="30" customHeight="1" x14ac:dyDescent="0.3">
      <c r="A9" s="261"/>
      <c r="B9" s="262"/>
      <c r="C9" s="262"/>
      <c r="D9" s="262"/>
      <c r="E9" s="262"/>
      <c r="F9" s="262"/>
      <c r="G9" s="262"/>
      <c r="H9" s="262"/>
      <c r="I9" s="262"/>
      <c r="J9" s="263"/>
    </row>
    <row r="10" spans="1:10" ht="30" customHeight="1" x14ac:dyDescent="0.3">
      <c r="A10" s="261"/>
      <c r="B10" s="262"/>
      <c r="C10" s="262"/>
      <c r="D10" s="262"/>
      <c r="E10" s="262"/>
      <c r="F10" s="262"/>
      <c r="G10" s="262"/>
      <c r="H10" s="262"/>
      <c r="I10" s="262"/>
      <c r="J10" s="263"/>
    </row>
    <row r="11" spans="1:10" ht="30" customHeight="1" x14ac:dyDescent="0.3">
      <c r="A11" s="261"/>
      <c r="B11" s="262"/>
      <c r="C11" s="262"/>
      <c r="D11" s="262"/>
      <c r="E11" s="262"/>
      <c r="F11" s="262"/>
      <c r="G11" s="262"/>
      <c r="H11" s="262"/>
      <c r="I11" s="262"/>
      <c r="J11" s="263"/>
    </row>
    <row r="12" spans="1:10" ht="30" customHeight="1" x14ac:dyDescent="0.3">
      <c r="A12" s="261"/>
      <c r="B12" s="262"/>
      <c r="C12" s="262"/>
      <c r="D12" s="262"/>
      <c r="E12" s="262"/>
      <c r="F12" s="262"/>
      <c r="G12" s="262"/>
      <c r="H12" s="262"/>
      <c r="I12" s="262"/>
      <c r="J12" s="263"/>
    </row>
    <row r="13" spans="1:10" ht="30" customHeight="1" x14ac:dyDescent="0.3">
      <c r="A13" s="261"/>
      <c r="B13" s="262"/>
      <c r="C13" s="262"/>
      <c r="D13" s="262"/>
      <c r="E13" s="262"/>
      <c r="F13" s="262"/>
      <c r="G13" s="262"/>
      <c r="H13" s="262"/>
      <c r="I13" s="262"/>
      <c r="J13" s="263"/>
    </row>
    <row r="14" spans="1:10" ht="30" customHeight="1" x14ac:dyDescent="0.3">
      <c r="A14" s="261"/>
      <c r="B14" s="262"/>
      <c r="C14" s="262"/>
      <c r="D14" s="262"/>
      <c r="E14" s="262"/>
      <c r="F14" s="262"/>
      <c r="G14" s="262"/>
      <c r="H14" s="262"/>
      <c r="I14" s="262"/>
      <c r="J14" s="263"/>
    </row>
    <row r="15" spans="1:10" ht="30" customHeight="1" x14ac:dyDescent="0.3">
      <c r="A15" s="261"/>
      <c r="B15" s="262"/>
      <c r="C15" s="262"/>
      <c r="D15" s="262"/>
      <c r="E15" s="262"/>
      <c r="F15" s="262"/>
      <c r="G15" s="262"/>
      <c r="H15" s="262"/>
      <c r="I15" s="262"/>
      <c r="J15" s="263"/>
    </row>
    <row r="16" spans="1:10" ht="30" customHeight="1" x14ac:dyDescent="0.3">
      <c r="A16" s="261"/>
      <c r="B16" s="262"/>
      <c r="C16" s="262"/>
      <c r="D16" s="262"/>
      <c r="E16" s="262"/>
      <c r="F16" s="262"/>
      <c r="G16" s="262"/>
      <c r="H16" s="262"/>
      <c r="I16" s="262"/>
      <c r="J16" s="263"/>
    </row>
    <row r="17" spans="1:10" ht="30" customHeight="1" x14ac:dyDescent="0.3">
      <c r="A17" s="261"/>
      <c r="B17" s="262"/>
      <c r="C17" s="262"/>
      <c r="D17" s="262"/>
      <c r="E17" s="262"/>
      <c r="F17" s="262"/>
      <c r="G17" s="262"/>
      <c r="H17" s="262"/>
      <c r="I17" s="262"/>
      <c r="J17" s="263"/>
    </row>
    <row r="18" spans="1:10" s="10" customFormat="1" ht="30" customHeight="1" x14ac:dyDescent="0.3">
      <c r="A18" s="261"/>
      <c r="B18" s="262"/>
      <c r="C18" s="262"/>
      <c r="D18" s="262"/>
      <c r="E18" s="262"/>
      <c r="F18" s="262"/>
      <c r="G18" s="262"/>
      <c r="H18" s="262"/>
      <c r="I18" s="262"/>
      <c r="J18" s="263"/>
    </row>
    <row r="19" spans="1:10" ht="30" customHeight="1" thickBot="1" x14ac:dyDescent="0.35">
      <c r="A19" s="264"/>
      <c r="B19" s="265"/>
      <c r="C19" s="265"/>
      <c r="D19" s="265"/>
      <c r="E19" s="265"/>
      <c r="F19" s="265"/>
      <c r="G19" s="265"/>
      <c r="H19" s="265"/>
      <c r="I19" s="265"/>
      <c r="J19" s="266"/>
    </row>
    <row r="20" spans="1:10" ht="22.5" customHeight="1" x14ac:dyDescent="0.3"/>
    <row r="21" spans="1:10" ht="22.5" customHeight="1" thickBot="1" x14ac:dyDescent="0.35">
      <c r="A21" s="1" t="s">
        <v>73</v>
      </c>
    </row>
    <row r="22" spans="1:10" ht="22.5" customHeight="1" x14ac:dyDescent="0.3">
      <c r="A22" s="209" t="s">
        <v>72</v>
      </c>
      <c r="B22" s="210"/>
      <c r="C22" s="210"/>
      <c r="D22" s="210"/>
      <c r="E22" s="210"/>
      <c r="F22" s="210"/>
      <c r="G22" s="210"/>
      <c r="H22" s="210"/>
      <c r="I22" s="210"/>
      <c r="J22" s="260"/>
    </row>
    <row r="23" spans="1:10" ht="22.5" customHeight="1" x14ac:dyDescent="0.3">
      <c r="A23" s="261"/>
      <c r="B23" s="262"/>
      <c r="C23" s="262"/>
      <c r="D23" s="262"/>
      <c r="E23" s="262"/>
      <c r="F23" s="262"/>
      <c r="G23" s="262"/>
      <c r="H23" s="262"/>
      <c r="I23" s="262"/>
      <c r="J23" s="263"/>
    </row>
    <row r="24" spans="1:10" ht="22.5" customHeight="1" x14ac:dyDescent="0.3">
      <c r="A24" s="261"/>
      <c r="B24" s="262"/>
      <c r="C24" s="262"/>
      <c r="D24" s="262"/>
      <c r="E24" s="262"/>
      <c r="F24" s="262"/>
      <c r="G24" s="262"/>
      <c r="H24" s="262"/>
      <c r="I24" s="262"/>
      <c r="J24" s="263"/>
    </row>
    <row r="25" spans="1:10" ht="22.5" customHeight="1" x14ac:dyDescent="0.3">
      <c r="A25" s="261"/>
      <c r="B25" s="262"/>
      <c r="C25" s="262"/>
      <c r="D25" s="262"/>
      <c r="E25" s="262"/>
      <c r="F25" s="262"/>
      <c r="G25" s="262"/>
      <c r="H25" s="262"/>
      <c r="I25" s="262"/>
      <c r="J25" s="263"/>
    </row>
    <row r="26" spans="1:10" ht="22.5" customHeight="1" x14ac:dyDescent="0.3">
      <c r="A26" s="261"/>
      <c r="B26" s="262"/>
      <c r="C26" s="262"/>
      <c r="D26" s="262"/>
      <c r="E26" s="262"/>
      <c r="F26" s="262"/>
      <c r="G26" s="262"/>
      <c r="H26" s="262"/>
      <c r="I26" s="262"/>
      <c r="J26" s="263"/>
    </row>
    <row r="27" spans="1:10" ht="22.5" customHeight="1" x14ac:dyDescent="0.3">
      <c r="A27" s="261"/>
      <c r="B27" s="262"/>
      <c r="C27" s="262"/>
      <c r="D27" s="262"/>
      <c r="E27" s="262"/>
      <c r="F27" s="262"/>
      <c r="G27" s="262"/>
      <c r="H27" s="262"/>
      <c r="I27" s="262"/>
      <c r="J27" s="263"/>
    </row>
    <row r="28" spans="1:10" ht="22.5" customHeight="1" x14ac:dyDescent="0.3">
      <c r="A28" s="261"/>
      <c r="B28" s="262"/>
      <c r="C28" s="262"/>
      <c r="D28" s="262"/>
      <c r="E28" s="262"/>
      <c r="F28" s="262"/>
      <c r="G28" s="262"/>
      <c r="H28" s="262"/>
      <c r="I28" s="262"/>
      <c r="J28" s="263"/>
    </row>
    <row r="29" spans="1:10" ht="22.5" customHeight="1" x14ac:dyDescent="0.3">
      <c r="A29" s="261"/>
      <c r="B29" s="262"/>
      <c r="C29" s="262"/>
      <c r="D29" s="262"/>
      <c r="E29" s="262"/>
      <c r="F29" s="262"/>
      <c r="G29" s="262"/>
      <c r="H29" s="262"/>
      <c r="I29" s="262"/>
      <c r="J29" s="263"/>
    </row>
    <row r="30" spans="1:10" ht="22.5" customHeight="1" x14ac:dyDescent="0.3">
      <c r="A30" s="261"/>
      <c r="B30" s="262"/>
      <c r="C30" s="262"/>
      <c r="D30" s="262"/>
      <c r="E30" s="262"/>
      <c r="F30" s="262"/>
      <c r="G30" s="262"/>
      <c r="H30" s="262"/>
      <c r="I30" s="262"/>
      <c r="J30" s="263"/>
    </row>
    <row r="31" spans="1:10" ht="22.5" customHeight="1" x14ac:dyDescent="0.3">
      <c r="A31" s="261"/>
      <c r="B31" s="262"/>
      <c r="C31" s="262"/>
      <c r="D31" s="262"/>
      <c r="E31" s="262"/>
      <c r="F31" s="262"/>
      <c r="G31" s="262"/>
      <c r="H31" s="262"/>
      <c r="I31" s="262"/>
      <c r="J31" s="263"/>
    </row>
    <row r="32" spans="1:10" ht="22.5" customHeight="1" x14ac:dyDescent="0.3">
      <c r="A32" s="261"/>
      <c r="B32" s="262"/>
      <c r="C32" s="262"/>
      <c r="D32" s="262"/>
      <c r="E32" s="262"/>
      <c r="F32" s="262"/>
      <c r="G32" s="262"/>
      <c r="H32" s="262"/>
      <c r="I32" s="262"/>
      <c r="J32" s="263"/>
    </row>
    <row r="33" spans="1:10" ht="22.5" customHeight="1" x14ac:dyDescent="0.3">
      <c r="A33" s="261"/>
      <c r="B33" s="262"/>
      <c r="C33" s="262"/>
      <c r="D33" s="262"/>
      <c r="E33" s="262"/>
      <c r="F33" s="262"/>
      <c r="G33" s="262"/>
      <c r="H33" s="262"/>
      <c r="I33" s="262"/>
      <c r="J33" s="263"/>
    </row>
    <row r="34" spans="1:10" ht="22.5" customHeight="1" x14ac:dyDescent="0.3">
      <c r="A34" s="261"/>
      <c r="B34" s="262"/>
      <c r="C34" s="262"/>
      <c r="D34" s="262"/>
      <c r="E34" s="262"/>
      <c r="F34" s="262"/>
      <c r="G34" s="262"/>
      <c r="H34" s="262"/>
      <c r="I34" s="262"/>
      <c r="J34" s="263"/>
    </row>
    <row r="35" spans="1:10" ht="22.5" customHeight="1" x14ac:dyDescent="0.3">
      <c r="A35" s="261"/>
      <c r="B35" s="262"/>
      <c r="C35" s="262"/>
      <c r="D35" s="262"/>
      <c r="E35" s="262"/>
      <c r="F35" s="262"/>
      <c r="G35" s="262"/>
      <c r="H35" s="262"/>
      <c r="I35" s="262"/>
      <c r="J35" s="263"/>
    </row>
    <row r="36" spans="1:10" ht="22.5" customHeight="1" x14ac:dyDescent="0.3">
      <c r="A36" s="261"/>
      <c r="B36" s="262"/>
      <c r="C36" s="262"/>
      <c r="D36" s="262"/>
      <c r="E36" s="262"/>
      <c r="F36" s="262"/>
      <c r="G36" s="262"/>
      <c r="H36" s="262"/>
      <c r="I36" s="262"/>
      <c r="J36" s="263"/>
    </row>
    <row r="37" spans="1:10" ht="22.5" customHeight="1" thickBot="1" x14ac:dyDescent="0.35">
      <c r="A37" s="264"/>
      <c r="B37" s="265"/>
      <c r="C37" s="265"/>
      <c r="D37" s="265"/>
      <c r="E37" s="265"/>
      <c r="F37" s="265"/>
      <c r="G37" s="265"/>
      <c r="H37" s="265"/>
      <c r="I37" s="265"/>
      <c r="J37" s="266"/>
    </row>
    <row r="38" spans="1:10" ht="22.5" customHeight="1" x14ac:dyDescent="0.3"/>
    <row r="39" spans="1:10" ht="22.5" customHeight="1" thickBot="1" x14ac:dyDescent="0.35">
      <c r="A39" s="1" t="s">
        <v>74</v>
      </c>
      <c r="B39" s="1" t="s">
        <v>75</v>
      </c>
    </row>
    <row r="40" spans="1:10" ht="22.5" customHeight="1" x14ac:dyDescent="0.3">
      <c r="A40" s="209" t="s">
        <v>76</v>
      </c>
      <c r="B40" s="210"/>
      <c r="C40" s="210"/>
      <c r="D40" s="210"/>
      <c r="E40" s="210"/>
      <c r="F40" s="210"/>
      <c r="G40" s="210"/>
      <c r="H40" s="210"/>
      <c r="I40" s="210"/>
      <c r="J40" s="260"/>
    </row>
    <row r="41" spans="1:10" ht="22.5" customHeight="1" x14ac:dyDescent="0.3">
      <c r="A41" s="261"/>
      <c r="B41" s="262"/>
      <c r="C41" s="262"/>
      <c r="D41" s="262"/>
      <c r="E41" s="262"/>
      <c r="F41" s="262"/>
      <c r="G41" s="262"/>
      <c r="H41" s="262"/>
      <c r="I41" s="262"/>
      <c r="J41" s="263"/>
    </row>
    <row r="42" spans="1:10" ht="22.5" customHeight="1" x14ac:dyDescent="0.3">
      <c r="A42" s="261"/>
      <c r="B42" s="262"/>
      <c r="C42" s="262"/>
      <c r="D42" s="262"/>
      <c r="E42" s="262"/>
      <c r="F42" s="262"/>
      <c r="G42" s="262"/>
      <c r="H42" s="262"/>
      <c r="I42" s="262"/>
      <c r="J42" s="263"/>
    </row>
    <row r="43" spans="1:10" ht="22.5" customHeight="1" x14ac:dyDescent="0.3">
      <c r="A43" s="261"/>
      <c r="B43" s="262"/>
      <c r="C43" s="262"/>
      <c r="D43" s="262"/>
      <c r="E43" s="262"/>
      <c r="F43" s="262"/>
      <c r="G43" s="262"/>
      <c r="H43" s="262"/>
      <c r="I43" s="262"/>
      <c r="J43" s="263"/>
    </row>
    <row r="44" spans="1:10" ht="22.5" customHeight="1" x14ac:dyDescent="0.3">
      <c r="A44" s="261"/>
      <c r="B44" s="262"/>
      <c r="C44" s="262"/>
      <c r="D44" s="262"/>
      <c r="E44" s="262"/>
      <c r="F44" s="262"/>
      <c r="G44" s="262"/>
      <c r="H44" s="262"/>
      <c r="I44" s="262"/>
      <c r="J44" s="263"/>
    </row>
    <row r="45" spans="1:10" ht="27.75" customHeight="1" x14ac:dyDescent="0.3">
      <c r="A45" s="261"/>
      <c r="B45" s="262"/>
      <c r="C45" s="262"/>
      <c r="D45" s="262"/>
      <c r="E45" s="262"/>
      <c r="F45" s="262"/>
      <c r="G45" s="262"/>
      <c r="H45" s="262"/>
      <c r="I45" s="262"/>
      <c r="J45" s="263"/>
    </row>
    <row r="46" spans="1:10" ht="22.5" customHeight="1" x14ac:dyDescent="0.3">
      <c r="A46" s="261"/>
      <c r="B46" s="262"/>
      <c r="C46" s="262"/>
      <c r="D46" s="262"/>
      <c r="E46" s="262"/>
      <c r="F46" s="262"/>
      <c r="G46" s="262"/>
      <c r="H46" s="262"/>
      <c r="I46" s="262"/>
      <c r="J46" s="263"/>
    </row>
    <row r="47" spans="1:10" ht="22.5" customHeight="1" x14ac:dyDescent="0.3">
      <c r="A47" s="261"/>
      <c r="B47" s="262"/>
      <c r="C47" s="262"/>
      <c r="D47" s="262"/>
      <c r="E47" s="262"/>
      <c r="F47" s="262"/>
      <c r="G47" s="262"/>
      <c r="H47" s="262"/>
      <c r="I47" s="262"/>
      <c r="J47" s="263"/>
    </row>
    <row r="48" spans="1:10" ht="22.5" customHeight="1" x14ac:dyDescent="0.3">
      <c r="A48" s="261"/>
      <c r="B48" s="262"/>
      <c r="C48" s="262"/>
      <c r="D48" s="262"/>
      <c r="E48" s="262"/>
      <c r="F48" s="262"/>
      <c r="G48" s="262"/>
      <c r="H48" s="262"/>
      <c r="I48" s="262"/>
      <c r="J48" s="263"/>
    </row>
    <row r="49" spans="1:10" ht="15.95" customHeight="1" x14ac:dyDescent="0.3">
      <c r="A49" s="261"/>
      <c r="B49" s="262"/>
      <c r="C49" s="262"/>
      <c r="D49" s="262"/>
      <c r="E49" s="262"/>
      <c r="F49" s="262"/>
      <c r="G49" s="262"/>
      <c r="H49" s="262"/>
      <c r="I49" s="262"/>
      <c r="J49" s="263"/>
    </row>
    <row r="50" spans="1:10" ht="15.95" customHeight="1" x14ac:dyDescent="0.3">
      <c r="A50" s="261"/>
      <c r="B50" s="262"/>
      <c r="C50" s="262"/>
      <c r="D50" s="262"/>
      <c r="E50" s="262"/>
      <c r="F50" s="262"/>
      <c r="G50" s="262"/>
      <c r="H50" s="262"/>
      <c r="I50" s="262"/>
      <c r="J50" s="263"/>
    </row>
    <row r="51" spans="1:10" ht="20.25" customHeight="1" x14ac:dyDescent="0.3">
      <c r="A51" s="261"/>
      <c r="B51" s="262"/>
      <c r="C51" s="262"/>
      <c r="D51" s="262"/>
      <c r="E51" s="262"/>
      <c r="F51" s="262"/>
      <c r="G51" s="262"/>
      <c r="H51" s="262"/>
      <c r="I51" s="262"/>
      <c r="J51" s="263"/>
    </row>
    <row r="52" spans="1:10" ht="21.95" customHeight="1" x14ac:dyDescent="0.3">
      <c r="A52" s="261"/>
      <c r="B52" s="262"/>
      <c r="C52" s="262"/>
      <c r="D52" s="262"/>
      <c r="E52" s="262"/>
      <c r="F52" s="262"/>
      <c r="G52" s="262"/>
      <c r="H52" s="262"/>
      <c r="I52" s="262"/>
      <c r="J52" s="263"/>
    </row>
    <row r="53" spans="1:10" ht="21.95" customHeight="1" x14ac:dyDescent="0.3">
      <c r="A53" s="261"/>
      <c r="B53" s="262"/>
      <c r="C53" s="262"/>
      <c r="D53" s="262"/>
      <c r="E53" s="262"/>
      <c r="F53" s="262"/>
      <c r="G53" s="262"/>
      <c r="H53" s="262"/>
      <c r="I53" s="262"/>
      <c r="J53" s="263"/>
    </row>
    <row r="54" spans="1:10" ht="21.95" customHeight="1" x14ac:dyDescent="0.3">
      <c r="A54" s="261"/>
      <c r="B54" s="262"/>
      <c r="C54" s="262"/>
      <c r="D54" s="262"/>
      <c r="E54" s="262"/>
      <c r="F54" s="262"/>
      <c r="G54" s="262"/>
      <c r="H54" s="262"/>
      <c r="I54" s="262"/>
      <c r="J54" s="263"/>
    </row>
    <row r="55" spans="1:10" ht="21.95" customHeight="1" thickBot="1" x14ac:dyDescent="0.35">
      <c r="A55" s="264"/>
      <c r="B55" s="265"/>
      <c r="C55" s="265"/>
      <c r="D55" s="265"/>
      <c r="E55" s="265"/>
      <c r="F55" s="265"/>
      <c r="G55" s="265"/>
      <c r="H55" s="265"/>
      <c r="I55" s="265"/>
      <c r="J55" s="266"/>
    </row>
    <row r="56" spans="1:10" ht="21.95" customHeight="1" x14ac:dyDescent="0.3"/>
    <row r="57" spans="1:10" ht="21.95" customHeight="1" thickBot="1" x14ac:dyDescent="0.35">
      <c r="A57" s="1" t="s">
        <v>141</v>
      </c>
    </row>
    <row r="58" spans="1:10" ht="21.95" customHeight="1" x14ac:dyDescent="0.3">
      <c r="A58" s="209" t="s">
        <v>76</v>
      </c>
      <c r="B58" s="210"/>
      <c r="C58" s="210"/>
      <c r="D58" s="210"/>
      <c r="E58" s="210"/>
      <c r="F58" s="210"/>
      <c r="G58" s="210"/>
      <c r="H58" s="210"/>
      <c r="I58" s="210"/>
      <c r="J58" s="260"/>
    </row>
    <row r="59" spans="1:10" ht="21.95" customHeight="1" x14ac:dyDescent="0.3">
      <c r="A59" s="261"/>
      <c r="B59" s="262"/>
      <c r="C59" s="262"/>
      <c r="D59" s="262"/>
      <c r="E59" s="262"/>
      <c r="F59" s="262"/>
      <c r="G59" s="262"/>
      <c r="H59" s="262"/>
      <c r="I59" s="262"/>
      <c r="J59" s="263"/>
    </row>
    <row r="60" spans="1:10" ht="21.95" customHeight="1" x14ac:dyDescent="0.3">
      <c r="A60" s="261"/>
      <c r="B60" s="262"/>
      <c r="C60" s="262"/>
      <c r="D60" s="262"/>
      <c r="E60" s="262"/>
      <c r="F60" s="262"/>
      <c r="G60" s="262"/>
      <c r="H60" s="262"/>
      <c r="I60" s="262"/>
      <c r="J60" s="263"/>
    </row>
    <row r="61" spans="1:10" ht="21.95" customHeight="1" x14ac:dyDescent="0.3">
      <c r="A61" s="261"/>
      <c r="B61" s="262"/>
      <c r="C61" s="262"/>
      <c r="D61" s="262"/>
      <c r="E61" s="262"/>
      <c r="F61" s="262"/>
      <c r="G61" s="262"/>
      <c r="H61" s="262"/>
      <c r="I61" s="262"/>
      <c r="J61" s="263"/>
    </row>
    <row r="62" spans="1:10" ht="21.95" customHeight="1" x14ac:dyDescent="0.3">
      <c r="A62" s="261"/>
      <c r="B62" s="262"/>
      <c r="C62" s="262"/>
      <c r="D62" s="262"/>
      <c r="E62" s="262"/>
      <c r="F62" s="262"/>
      <c r="G62" s="262"/>
      <c r="H62" s="262"/>
      <c r="I62" s="262"/>
      <c r="J62" s="263"/>
    </row>
    <row r="63" spans="1:10" ht="21.95" customHeight="1" x14ac:dyDescent="0.3">
      <c r="A63" s="261"/>
      <c r="B63" s="262"/>
      <c r="C63" s="262"/>
      <c r="D63" s="262"/>
      <c r="E63" s="262"/>
      <c r="F63" s="262"/>
      <c r="G63" s="262"/>
      <c r="H63" s="262"/>
      <c r="I63" s="262"/>
      <c r="J63" s="263"/>
    </row>
    <row r="64" spans="1:10" ht="21.95" customHeight="1" x14ac:dyDescent="0.3">
      <c r="A64" s="261"/>
      <c r="B64" s="262"/>
      <c r="C64" s="262"/>
      <c r="D64" s="262"/>
      <c r="E64" s="262"/>
      <c r="F64" s="262"/>
      <c r="G64" s="262"/>
      <c r="H64" s="262"/>
      <c r="I64" s="262"/>
      <c r="J64" s="263"/>
    </row>
    <row r="65" spans="1:10" ht="21.95" customHeight="1" x14ac:dyDescent="0.3">
      <c r="A65" s="261"/>
      <c r="B65" s="262"/>
      <c r="C65" s="262"/>
      <c r="D65" s="262"/>
      <c r="E65" s="262"/>
      <c r="F65" s="262"/>
      <c r="G65" s="262"/>
      <c r="H65" s="262"/>
      <c r="I65" s="262"/>
      <c r="J65" s="263"/>
    </row>
    <row r="66" spans="1:10" ht="21.95" customHeight="1" x14ac:dyDescent="0.3">
      <c r="A66" s="261"/>
      <c r="B66" s="262"/>
      <c r="C66" s="262"/>
      <c r="D66" s="262"/>
      <c r="E66" s="262"/>
      <c r="F66" s="262"/>
      <c r="G66" s="262"/>
      <c r="H66" s="262"/>
      <c r="I66" s="262"/>
      <c r="J66" s="263"/>
    </row>
    <row r="67" spans="1:10" ht="21.95" customHeight="1" x14ac:dyDescent="0.3">
      <c r="A67" s="261"/>
      <c r="B67" s="262"/>
      <c r="C67" s="262"/>
      <c r="D67" s="262"/>
      <c r="E67" s="262"/>
      <c r="F67" s="262"/>
      <c r="G67" s="262"/>
      <c r="H67" s="262"/>
      <c r="I67" s="262"/>
      <c r="J67" s="263"/>
    </row>
    <row r="68" spans="1:10" ht="21.95" customHeight="1" x14ac:dyDescent="0.3">
      <c r="A68" s="261"/>
      <c r="B68" s="262"/>
      <c r="C68" s="262"/>
      <c r="D68" s="262"/>
      <c r="E68" s="262"/>
      <c r="F68" s="262"/>
      <c r="G68" s="262"/>
      <c r="H68" s="262"/>
      <c r="I68" s="262"/>
      <c r="J68" s="263"/>
    </row>
    <row r="69" spans="1:10" ht="21.95" customHeight="1" x14ac:dyDescent="0.3">
      <c r="A69" s="261"/>
      <c r="B69" s="262"/>
      <c r="C69" s="262"/>
      <c r="D69" s="262"/>
      <c r="E69" s="262"/>
      <c r="F69" s="262"/>
      <c r="G69" s="262"/>
      <c r="H69" s="262"/>
      <c r="I69" s="262"/>
      <c r="J69" s="263"/>
    </row>
    <row r="70" spans="1:10" ht="21.95" customHeight="1" x14ac:dyDescent="0.3">
      <c r="A70" s="261"/>
      <c r="B70" s="262"/>
      <c r="C70" s="262"/>
      <c r="D70" s="262"/>
      <c r="E70" s="262"/>
      <c r="F70" s="262"/>
      <c r="G70" s="262"/>
      <c r="H70" s="262"/>
      <c r="I70" s="262"/>
      <c r="J70" s="263"/>
    </row>
    <row r="71" spans="1:10" ht="21.95" customHeight="1" x14ac:dyDescent="0.3">
      <c r="A71" s="261"/>
      <c r="B71" s="262"/>
      <c r="C71" s="262"/>
      <c r="D71" s="262"/>
      <c r="E71" s="262"/>
      <c r="F71" s="262"/>
      <c r="G71" s="262"/>
      <c r="H71" s="262"/>
      <c r="I71" s="262"/>
      <c r="J71" s="263"/>
    </row>
    <row r="72" spans="1:10" ht="21.95" customHeight="1" x14ac:dyDescent="0.3">
      <c r="A72" s="261"/>
      <c r="B72" s="262"/>
      <c r="C72" s="262"/>
      <c r="D72" s="262"/>
      <c r="E72" s="262"/>
      <c r="F72" s="262"/>
      <c r="G72" s="262"/>
      <c r="H72" s="262"/>
      <c r="I72" s="262"/>
      <c r="J72" s="263"/>
    </row>
    <row r="73" spans="1:10" ht="21.95" customHeight="1" thickBot="1" x14ac:dyDescent="0.35">
      <c r="A73" s="264"/>
      <c r="B73" s="265"/>
      <c r="C73" s="265"/>
      <c r="D73" s="265"/>
      <c r="E73" s="265"/>
      <c r="F73" s="265"/>
      <c r="G73" s="265"/>
      <c r="H73" s="265"/>
      <c r="I73" s="265"/>
      <c r="J73" s="266"/>
    </row>
  </sheetData>
  <mergeCells count="9">
    <mergeCell ref="A58:J73"/>
    <mergeCell ref="A1:J1"/>
    <mergeCell ref="B3:J3"/>
    <mergeCell ref="B4:J4"/>
    <mergeCell ref="A7:D7"/>
    <mergeCell ref="E7:I7"/>
    <mergeCell ref="A8:J19"/>
    <mergeCell ref="A22:J37"/>
    <mergeCell ref="A40:J55"/>
  </mergeCells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F9057-91BF-41AE-A02B-5AA028179441}">
  <sheetPr>
    <tabColor rgb="FFFF0000"/>
  </sheetPr>
  <dimension ref="B1:AF40"/>
  <sheetViews>
    <sheetView zoomScale="70" zoomScaleNormal="70" workbookViewId="0">
      <selection activeCell="M28" sqref="M28"/>
    </sheetView>
  </sheetViews>
  <sheetFormatPr defaultRowHeight="13.5" x14ac:dyDescent="0.3"/>
  <cols>
    <col min="1" max="1" width="1.125" style="40" customWidth="1"/>
    <col min="2" max="2" width="1.75" style="40" customWidth="1"/>
    <col min="3" max="21" width="10.5" style="40" customWidth="1"/>
    <col min="22" max="22" width="2.125" style="40" customWidth="1"/>
    <col min="23" max="256" width="9" style="40"/>
    <col min="257" max="257" width="3.25" style="40" customWidth="1"/>
    <col min="258" max="258" width="1.75" style="40" customWidth="1"/>
    <col min="259" max="275" width="8.75" style="40" customWidth="1"/>
    <col min="276" max="276" width="2.25" style="40" customWidth="1"/>
    <col min="277" max="278" width="8.75" style="40" customWidth="1"/>
    <col min="279" max="512" width="9" style="40"/>
    <col min="513" max="513" width="3.25" style="40" customWidth="1"/>
    <col min="514" max="514" width="1.75" style="40" customWidth="1"/>
    <col min="515" max="531" width="8.75" style="40" customWidth="1"/>
    <col min="532" max="532" width="2.25" style="40" customWidth="1"/>
    <col min="533" max="534" width="8.75" style="40" customWidth="1"/>
    <col min="535" max="768" width="9" style="40"/>
    <col min="769" max="769" width="3.25" style="40" customWidth="1"/>
    <col min="770" max="770" width="1.75" style="40" customWidth="1"/>
    <col min="771" max="787" width="8.75" style="40" customWidth="1"/>
    <col min="788" max="788" width="2.25" style="40" customWidth="1"/>
    <col min="789" max="790" width="8.75" style="40" customWidth="1"/>
    <col min="791" max="1024" width="9" style="40"/>
    <col min="1025" max="1025" width="3.25" style="40" customWidth="1"/>
    <col min="1026" max="1026" width="1.75" style="40" customWidth="1"/>
    <col min="1027" max="1043" width="8.75" style="40" customWidth="1"/>
    <col min="1044" max="1044" width="2.25" style="40" customWidth="1"/>
    <col min="1045" max="1046" width="8.75" style="40" customWidth="1"/>
    <col min="1047" max="1280" width="9" style="40"/>
    <col min="1281" max="1281" width="3.25" style="40" customWidth="1"/>
    <col min="1282" max="1282" width="1.75" style="40" customWidth="1"/>
    <col min="1283" max="1299" width="8.75" style="40" customWidth="1"/>
    <col min="1300" max="1300" width="2.25" style="40" customWidth="1"/>
    <col min="1301" max="1302" width="8.75" style="40" customWidth="1"/>
    <col min="1303" max="1536" width="9" style="40"/>
    <col min="1537" max="1537" width="3.25" style="40" customWidth="1"/>
    <col min="1538" max="1538" width="1.75" style="40" customWidth="1"/>
    <col min="1539" max="1555" width="8.75" style="40" customWidth="1"/>
    <col min="1556" max="1556" width="2.25" style="40" customWidth="1"/>
    <col min="1557" max="1558" width="8.75" style="40" customWidth="1"/>
    <col min="1559" max="1792" width="9" style="40"/>
    <col min="1793" max="1793" width="3.25" style="40" customWidth="1"/>
    <col min="1794" max="1794" width="1.75" style="40" customWidth="1"/>
    <col min="1795" max="1811" width="8.75" style="40" customWidth="1"/>
    <col min="1812" max="1812" width="2.25" style="40" customWidth="1"/>
    <col min="1813" max="1814" width="8.75" style="40" customWidth="1"/>
    <col min="1815" max="2048" width="9" style="40"/>
    <col min="2049" max="2049" width="3.25" style="40" customWidth="1"/>
    <col min="2050" max="2050" width="1.75" style="40" customWidth="1"/>
    <col min="2051" max="2067" width="8.75" style="40" customWidth="1"/>
    <col min="2068" max="2068" width="2.25" style="40" customWidth="1"/>
    <col min="2069" max="2070" width="8.75" style="40" customWidth="1"/>
    <col min="2071" max="2304" width="9" style="40"/>
    <col min="2305" max="2305" width="3.25" style="40" customWidth="1"/>
    <col min="2306" max="2306" width="1.75" style="40" customWidth="1"/>
    <col min="2307" max="2323" width="8.75" style="40" customWidth="1"/>
    <col min="2324" max="2324" width="2.25" style="40" customWidth="1"/>
    <col min="2325" max="2326" width="8.75" style="40" customWidth="1"/>
    <col min="2327" max="2560" width="9" style="40"/>
    <col min="2561" max="2561" width="3.25" style="40" customWidth="1"/>
    <col min="2562" max="2562" width="1.75" style="40" customWidth="1"/>
    <col min="2563" max="2579" width="8.75" style="40" customWidth="1"/>
    <col min="2580" max="2580" width="2.25" style="40" customWidth="1"/>
    <col min="2581" max="2582" width="8.75" style="40" customWidth="1"/>
    <col min="2583" max="2816" width="9" style="40"/>
    <col min="2817" max="2817" width="3.25" style="40" customWidth="1"/>
    <col min="2818" max="2818" width="1.75" style="40" customWidth="1"/>
    <col min="2819" max="2835" width="8.75" style="40" customWidth="1"/>
    <col min="2836" max="2836" width="2.25" style="40" customWidth="1"/>
    <col min="2837" max="2838" width="8.75" style="40" customWidth="1"/>
    <col min="2839" max="3072" width="9" style="40"/>
    <col min="3073" max="3073" width="3.25" style="40" customWidth="1"/>
    <col min="3074" max="3074" width="1.75" style="40" customWidth="1"/>
    <col min="3075" max="3091" width="8.75" style="40" customWidth="1"/>
    <col min="3092" max="3092" width="2.25" style="40" customWidth="1"/>
    <col min="3093" max="3094" width="8.75" style="40" customWidth="1"/>
    <col min="3095" max="3328" width="9" style="40"/>
    <col min="3329" max="3329" width="3.25" style="40" customWidth="1"/>
    <col min="3330" max="3330" width="1.75" style="40" customWidth="1"/>
    <col min="3331" max="3347" width="8.75" style="40" customWidth="1"/>
    <col min="3348" max="3348" width="2.25" style="40" customWidth="1"/>
    <col min="3349" max="3350" width="8.75" style="40" customWidth="1"/>
    <col min="3351" max="3584" width="9" style="40"/>
    <col min="3585" max="3585" width="3.25" style="40" customWidth="1"/>
    <col min="3586" max="3586" width="1.75" style="40" customWidth="1"/>
    <col min="3587" max="3603" width="8.75" style="40" customWidth="1"/>
    <col min="3604" max="3604" width="2.25" style="40" customWidth="1"/>
    <col min="3605" max="3606" width="8.75" style="40" customWidth="1"/>
    <col min="3607" max="3840" width="9" style="40"/>
    <col min="3841" max="3841" width="3.25" style="40" customWidth="1"/>
    <col min="3842" max="3842" width="1.75" style="40" customWidth="1"/>
    <col min="3843" max="3859" width="8.75" style="40" customWidth="1"/>
    <col min="3860" max="3860" width="2.25" style="40" customWidth="1"/>
    <col min="3861" max="3862" width="8.75" style="40" customWidth="1"/>
    <col min="3863" max="4096" width="9" style="40"/>
    <col min="4097" max="4097" width="3.25" style="40" customWidth="1"/>
    <col min="4098" max="4098" width="1.75" style="40" customWidth="1"/>
    <col min="4099" max="4115" width="8.75" style="40" customWidth="1"/>
    <col min="4116" max="4116" width="2.25" style="40" customWidth="1"/>
    <col min="4117" max="4118" width="8.75" style="40" customWidth="1"/>
    <col min="4119" max="4352" width="9" style="40"/>
    <col min="4353" max="4353" width="3.25" style="40" customWidth="1"/>
    <col min="4354" max="4354" width="1.75" style="40" customWidth="1"/>
    <col min="4355" max="4371" width="8.75" style="40" customWidth="1"/>
    <col min="4372" max="4372" width="2.25" style="40" customWidth="1"/>
    <col min="4373" max="4374" width="8.75" style="40" customWidth="1"/>
    <col min="4375" max="4608" width="9" style="40"/>
    <col min="4609" max="4609" width="3.25" style="40" customWidth="1"/>
    <col min="4610" max="4610" width="1.75" style="40" customWidth="1"/>
    <col min="4611" max="4627" width="8.75" style="40" customWidth="1"/>
    <col min="4628" max="4628" width="2.25" style="40" customWidth="1"/>
    <col min="4629" max="4630" width="8.75" style="40" customWidth="1"/>
    <col min="4631" max="4864" width="9" style="40"/>
    <col min="4865" max="4865" width="3.25" style="40" customWidth="1"/>
    <col min="4866" max="4866" width="1.75" style="40" customWidth="1"/>
    <col min="4867" max="4883" width="8.75" style="40" customWidth="1"/>
    <col min="4884" max="4884" width="2.25" style="40" customWidth="1"/>
    <col min="4885" max="4886" width="8.75" style="40" customWidth="1"/>
    <col min="4887" max="5120" width="9" style="40"/>
    <col min="5121" max="5121" width="3.25" style="40" customWidth="1"/>
    <col min="5122" max="5122" width="1.75" style="40" customWidth="1"/>
    <col min="5123" max="5139" width="8.75" style="40" customWidth="1"/>
    <col min="5140" max="5140" width="2.25" style="40" customWidth="1"/>
    <col min="5141" max="5142" width="8.75" style="40" customWidth="1"/>
    <col min="5143" max="5376" width="9" style="40"/>
    <col min="5377" max="5377" width="3.25" style="40" customWidth="1"/>
    <col min="5378" max="5378" width="1.75" style="40" customWidth="1"/>
    <col min="5379" max="5395" width="8.75" style="40" customWidth="1"/>
    <col min="5396" max="5396" width="2.25" style="40" customWidth="1"/>
    <col min="5397" max="5398" width="8.75" style="40" customWidth="1"/>
    <col min="5399" max="5632" width="9" style="40"/>
    <col min="5633" max="5633" width="3.25" style="40" customWidth="1"/>
    <col min="5634" max="5634" width="1.75" style="40" customWidth="1"/>
    <col min="5635" max="5651" width="8.75" style="40" customWidth="1"/>
    <col min="5652" max="5652" width="2.25" style="40" customWidth="1"/>
    <col min="5653" max="5654" width="8.75" style="40" customWidth="1"/>
    <col min="5655" max="5888" width="9" style="40"/>
    <col min="5889" max="5889" width="3.25" style="40" customWidth="1"/>
    <col min="5890" max="5890" width="1.75" style="40" customWidth="1"/>
    <col min="5891" max="5907" width="8.75" style="40" customWidth="1"/>
    <col min="5908" max="5908" width="2.25" style="40" customWidth="1"/>
    <col min="5909" max="5910" width="8.75" style="40" customWidth="1"/>
    <col min="5911" max="6144" width="9" style="40"/>
    <col min="6145" max="6145" width="3.25" style="40" customWidth="1"/>
    <col min="6146" max="6146" width="1.75" style="40" customWidth="1"/>
    <col min="6147" max="6163" width="8.75" style="40" customWidth="1"/>
    <col min="6164" max="6164" width="2.25" style="40" customWidth="1"/>
    <col min="6165" max="6166" width="8.75" style="40" customWidth="1"/>
    <col min="6167" max="6400" width="9" style="40"/>
    <col min="6401" max="6401" width="3.25" style="40" customWidth="1"/>
    <col min="6402" max="6402" width="1.75" style="40" customWidth="1"/>
    <col min="6403" max="6419" width="8.75" style="40" customWidth="1"/>
    <col min="6420" max="6420" width="2.25" style="40" customWidth="1"/>
    <col min="6421" max="6422" width="8.75" style="40" customWidth="1"/>
    <col min="6423" max="6656" width="9" style="40"/>
    <col min="6657" max="6657" width="3.25" style="40" customWidth="1"/>
    <col min="6658" max="6658" width="1.75" style="40" customWidth="1"/>
    <col min="6659" max="6675" width="8.75" style="40" customWidth="1"/>
    <col min="6676" max="6676" width="2.25" style="40" customWidth="1"/>
    <col min="6677" max="6678" width="8.75" style="40" customWidth="1"/>
    <col min="6679" max="6912" width="9" style="40"/>
    <col min="6913" max="6913" width="3.25" style="40" customWidth="1"/>
    <col min="6914" max="6914" width="1.75" style="40" customWidth="1"/>
    <col min="6915" max="6931" width="8.75" style="40" customWidth="1"/>
    <col min="6932" max="6932" width="2.25" style="40" customWidth="1"/>
    <col min="6933" max="6934" width="8.75" style="40" customWidth="1"/>
    <col min="6935" max="7168" width="9" style="40"/>
    <col min="7169" max="7169" width="3.25" style="40" customWidth="1"/>
    <col min="7170" max="7170" width="1.75" style="40" customWidth="1"/>
    <col min="7171" max="7187" width="8.75" style="40" customWidth="1"/>
    <col min="7188" max="7188" width="2.25" style="40" customWidth="1"/>
    <col min="7189" max="7190" width="8.75" style="40" customWidth="1"/>
    <col min="7191" max="7424" width="9" style="40"/>
    <col min="7425" max="7425" width="3.25" style="40" customWidth="1"/>
    <col min="7426" max="7426" width="1.75" style="40" customWidth="1"/>
    <col min="7427" max="7443" width="8.75" style="40" customWidth="1"/>
    <col min="7444" max="7444" width="2.25" style="40" customWidth="1"/>
    <col min="7445" max="7446" width="8.75" style="40" customWidth="1"/>
    <col min="7447" max="7680" width="9" style="40"/>
    <col min="7681" max="7681" width="3.25" style="40" customWidth="1"/>
    <col min="7682" max="7682" width="1.75" style="40" customWidth="1"/>
    <col min="7683" max="7699" width="8.75" style="40" customWidth="1"/>
    <col min="7700" max="7700" width="2.25" style="40" customWidth="1"/>
    <col min="7701" max="7702" width="8.75" style="40" customWidth="1"/>
    <col min="7703" max="7936" width="9" style="40"/>
    <col min="7937" max="7937" width="3.25" style="40" customWidth="1"/>
    <col min="7938" max="7938" width="1.75" style="40" customWidth="1"/>
    <col min="7939" max="7955" width="8.75" style="40" customWidth="1"/>
    <col min="7956" max="7956" width="2.25" style="40" customWidth="1"/>
    <col min="7957" max="7958" width="8.75" style="40" customWidth="1"/>
    <col min="7959" max="8192" width="9" style="40"/>
    <col min="8193" max="8193" width="3.25" style="40" customWidth="1"/>
    <col min="8194" max="8194" width="1.75" style="40" customWidth="1"/>
    <col min="8195" max="8211" width="8.75" style="40" customWidth="1"/>
    <col min="8212" max="8212" width="2.25" style="40" customWidth="1"/>
    <col min="8213" max="8214" width="8.75" style="40" customWidth="1"/>
    <col min="8215" max="8448" width="9" style="40"/>
    <col min="8449" max="8449" width="3.25" style="40" customWidth="1"/>
    <col min="8450" max="8450" width="1.75" style="40" customWidth="1"/>
    <col min="8451" max="8467" width="8.75" style="40" customWidth="1"/>
    <col min="8468" max="8468" width="2.25" style="40" customWidth="1"/>
    <col min="8469" max="8470" width="8.75" style="40" customWidth="1"/>
    <col min="8471" max="8704" width="9" style="40"/>
    <col min="8705" max="8705" width="3.25" style="40" customWidth="1"/>
    <col min="8706" max="8706" width="1.75" style="40" customWidth="1"/>
    <col min="8707" max="8723" width="8.75" style="40" customWidth="1"/>
    <col min="8724" max="8724" width="2.25" style="40" customWidth="1"/>
    <col min="8725" max="8726" width="8.75" style="40" customWidth="1"/>
    <col min="8727" max="8960" width="9" style="40"/>
    <col min="8961" max="8961" width="3.25" style="40" customWidth="1"/>
    <col min="8962" max="8962" width="1.75" style="40" customWidth="1"/>
    <col min="8963" max="8979" width="8.75" style="40" customWidth="1"/>
    <col min="8980" max="8980" width="2.25" style="40" customWidth="1"/>
    <col min="8981" max="8982" width="8.75" style="40" customWidth="1"/>
    <col min="8983" max="9216" width="9" style="40"/>
    <col min="9217" max="9217" width="3.25" style="40" customWidth="1"/>
    <col min="9218" max="9218" width="1.75" style="40" customWidth="1"/>
    <col min="9219" max="9235" width="8.75" style="40" customWidth="1"/>
    <col min="9236" max="9236" width="2.25" style="40" customWidth="1"/>
    <col min="9237" max="9238" width="8.75" style="40" customWidth="1"/>
    <col min="9239" max="9472" width="9" style="40"/>
    <col min="9473" max="9473" width="3.25" style="40" customWidth="1"/>
    <col min="9474" max="9474" width="1.75" style="40" customWidth="1"/>
    <col min="9475" max="9491" width="8.75" style="40" customWidth="1"/>
    <col min="9492" max="9492" width="2.25" style="40" customWidth="1"/>
    <col min="9493" max="9494" width="8.75" style="40" customWidth="1"/>
    <col min="9495" max="9728" width="9" style="40"/>
    <col min="9729" max="9729" width="3.25" style="40" customWidth="1"/>
    <col min="9730" max="9730" width="1.75" style="40" customWidth="1"/>
    <col min="9731" max="9747" width="8.75" style="40" customWidth="1"/>
    <col min="9748" max="9748" width="2.25" style="40" customWidth="1"/>
    <col min="9749" max="9750" width="8.75" style="40" customWidth="1"/>
    <col min="9751" max="9984" width="9" style="40"/>
    <col min="9985" max="9985" width="3.25" style="40" customWidth="1"/>
    <col min="9986" max="9986" width="1.75" style="40" customWidth="1"/>
    <col min="9987" max="10003" width="8.75" style="40" customWidth="1"/>
    <col min="10004" max="10004" width="2.25" style="40" customWidth="1"/>
    <col min="10005" max="10006" width="8.75" style="40" customWidth="1"/>
    <col min="10007" max="10240" width="9" style="40"/>
    <col min="10241" max="10241" width="3.25" style="40" customWidth="1"/>
    <col min="10242" max="10242" width="1.75" style="40" customWidth="1"/>
    <col min="10243" max="10259" width="8.75" style="40" customWidth="1"/>
    <col min="10260" max="10260" width="2.25" style="40" customWidth="1"/>
    <col min="10261" max="10262" width="8.75" style="40" customWidth="1"/>
    <col min="10263" max="10496" width="9" style="40"/>
    <col min="10497" max="10497" width="3.25" style="40" customWidth="1"/>
    <col min="10498" max="10498" width="1.75" style="40" customWidth="1"/>
    <col min="10499" max="10515" width="8.75" style="40" customWidth="1"/>
    <col min="10516" max="10516" width="2.25" style="40" customWidth="1"/>
    <col min="10517" max="10518" width="8.75" style="40" customWidth="1"/>
    <col min="10519" max="10752" width="9" style="40"/>
    <col min="10753" max="10753" width="3.25" style="40" customWidth="1"/>
    <col min="10754" max="10754" width="1.75" style="40" customWidth="1"/>
    <col min="10755" max="10771" width="8.75" style="40" customWidth="1"/>
    <col min="10772" max="10772" width="2.25" style="40" customWidth="1"/>
    <col min="10773" max="10774" width="8.75" style="40" customWidth="1"/>
    <col min="10775" max="11008" width="9" style="40"/>
    <col min="11009" max="11009" width="3.25" style="40" customWidth="1"/>
    <col min="11010" max="11010" width="1.75" style="40" customWidth="1"/>
    <col min="11011" max="11027" width="8.75" style="40" customWidth="1"/>
    <col min="11028" max="11028" width="2.25" style="40" customWidth="1"/>
    <col min="11029" max="11030" width="8.75" style="40" customWidth="1"/>
    <col min="11031" max="11264" width="9" style="40"/>
    <col min="11265" max="11265" width="3.25" style="40" customWidth="1"/>
    <col min="11266" max="11266" width="1.75" style="40" customWidth="1"/>
    <col min="11267" max="11283" width="8.75" style="40" customWidth="1"/>
    <col min="11284" max="11284" width="2.25" style="40" customWidth="1"/>
    <col min="11285" max="11286" width="8.75" style="40" customWidth="1"/>
    <col min="11287" max="11520" width="9" style="40"/>
    <col min="11521" max="11521" width="3.25" style="40" customWidth="1"/>
    <col min="11522" max="11522" width="1.75" style="40" customWidth="1"/>
    <col min="11523" max="11539" width="8.75" style="40" customWidth="1"/>
    <col min="11540" max="11540" width="2.25" style="40" customWidth="1"/>
    <col min="11541" max="11542" width="8.75" style="40" customWidth="1"/>
    <col min="11543" max="11776" width="9" style="40"/>
    <col min="11777" max="11777" width="3.25" style="40" customWidth="1"/>
    <col min="11778" max="11778" width="1.75" style="40" customWidth="1"/>
    <col min="11779" max="11795" width="8.75" style="40" customWidth="1"/>
    <col min="11796" max="11796" width="2.25" style="40" customWidth="1"/>
    <col min="11797" max="11798" width="8.75" style="40" customWidth="1"/>
    <col min="11799" max="12032" width="9" style="40"/>
    <col min="12033" max="12033" width="3.25" style="40" customWidth="1"/>
    <col min="12034" max="12034" width="1.75" style="40" customWidth="1"/>
    <col min="12035" max="12051" width="8.75" style="40" customWidth="1"/>
    <col min="12052" max="12052" width="2.25" style="40" customWidth="1"/>
    <col min="12053" max="12054" width="8.75" style="40" customWidth="1"/>
    <col min="12055" max="12288" width="9" style="40"/>
    <col min="12289" max="12289" width="3.25" style="40" customWidth="1"/>
    <col min="12290" max="12290" width="1.75" style="40" customWidth="1"/>
    <col min="12291" max="12307" width="8.75" style="40" customWidth="1"/>
    <col min="12308" max="12308" width="2.25" style="40" customWidth="1"/>
    <col min="12309" max="12310" width="8.75" style="40" customWidth="1"/>
    <col min="12311" max="12544" width="9" style="40"/>
    <col min="12545" max="12545" width="3.25" style="40" customWidth="1"/>
    <col min="12546" max="12546" width="1.75" style="40" customWidth="1"/>
    <col min="12547" max="12563" width="8.75" style="40" customWidth="1"/>
    <col min="12564" max="12564" width="2.25" style="40" customWidth="1"/>
    <col min="12565" max="12566" width="8.75" style="40" customWidth="1"/>
    <col min="12567" max="12800" width="9" style="40"/>
    <col min="12801" max="12801" width="3.25" style="40" customWidth="1"/>
    <col min="12802" max="12802" width="1.75" style="40" customWidth="1"/>
    <col min="12803" max="12819" width="8.75" style="40" customWidth="1"/>
    <col min="12820" max="12820" width="2.25" style="40" customWidth="1"/>
    <col min="12821" max="12822" width="8.75" style="40" customWidth="1"/>
    <col min="12823" max="13056" width="9" style="40"/>
    <col min="13057" max="13057" width="3.25" style="40" customWidth="1"/>
    <col min="13058" max="13058" width="1.75" style="40" customWidth="1"/>
    <col min="13059" max="13075" width="8.75" style="40" customWidth="1"/>
    <col min="13076" max="13076" width="2.25" style="40" customWidth="1"/>
    <col min="13077" max="13078" width="8.75" style="40" customWidth="1"/>
    <col min="13079" max="13312" width="9" style="40"/>
    <col min="13313" max="13313" width="3.25" style="40" customWidth="1"/>
    <col min="13314" max="13314" width="1.75" style="40" customWidth="1"/>
    <col min="13315" max="13331" width="8.75" style="40" customWidth="1"/>
    <col min="13332" max="13332" width="2.25" style="40" customWidth="1"/>
    <col min="13333" max="13334" width="8.75" style="40" customWidth="1"/>
    <col min="13335" max="13568" width="9" style="40"/>
    <col min="13569" max="13569" width="3.25" style="40" customWidth="1"/>
    <col min="13570" max="13570" width="1.75" style="40" customWidth="1"/>
    <col min="13571" max="13587" width="8.75" style="40" customWidth="1"/>
    <col min="13588" max="13588" width="2.25" style="40" customWidth="1"/>
    <col min="13589" max="13590" width="8.75" style="40" customWidth="1"/>
    <col min="13591" max="13824" width="9" style="40"/>
    <col min="13825" max="13825" width="3.25" style="40" customWidth="1"/>
    <col min="13826" max="13826" width="1.75" style="40" customWidth="1"/>
    <col min="13827" max="13843" width="8.75" style="40" customWidth="1"/>
    <col min="13844" max="13844" width="2.25" style="40" customWidth="1"/>
    <col min="13845" max="13846" width="8.75" style="40" customWidth="1"/>
    <col min="13847" max="14080" width="9" style="40"/>
    <col min="14081" max="14081" width="3.25" style="40" customWidth="1"/>
    <col min="14082" max="14082" width="1.75" style="40" customWidth="1"/>
    <col min="14083" max="14099" width="8.75" style="40" customWidth="1"/>
    <col min="14100" max="14100" width="2.25" style="40" customWidth="1"/>
    <col min="14101" max="14102" width="8.75" style="40" customWidth="1"/>
    <col min="14103" max="14336" width="9" style="40"/>
    <col min="14337" max="14337" width="3.25" style="40" customWidth="1"/>
    <col min="14338" max="14338" width="1.75" style="40" customWidth="1"/>
    <col min="14339" max="14355" width="8.75" style="40" customWidth="1"/>
    <col min="14356" max="14356" width="2.25" style="40" customWidth="1"/>
    <col min="14357" max="14358" width="8.75" style="40" customWidth="1"/>
    <col min="14359" max="14592" width="9" style="40"/>
    <col min="14593" max="14593" width="3.25" style="40" customWidth="1"/>
    <col min="14594" max="14594" width="1.75" style="40" customWidth="1"/>
    <col min="14595" max="14611" width="8.75" style="40" customWidth="1"/>
    <col min="14612" max="14612" width="2.25" style="40" customWidth="1"/>
    <col min="14613" max="14614" width="8.75" style="40" customWidth="1"/>
    <col min="14615" max="14848" width="9" style="40"/>
    <col min="14849" max="14849" width="3.25" style="40" customWidth="1"/>
    <col min="14850" max="14850" width="1.75" style="40" customWidth="1"/>
    <col min="14851" max="14867" width="8.75" style="40" customWidth="1"/>
    <col min="14868" max="14868" width="2.25" style="40" customWidth="1"/>
    <col min="14869" max="14870" width="8.75" style="40" customWidth="1"/>
    <col min="14871" max="15104" width="9" style="40"/>
    <col min="15105" max="15105" width="3.25" style="40" customWidth="1"/>
    <col min="15106" max="15106" width="1.75" style="40" customWidth="1"/>
    <col min="15107" max="15123" width="8.75" style="40" customWidth="1"/>
    <col min="15124" max="15124" width="2.25" style="40" customWidth="1"/>
    <col min="15125" max="15126" width="8.75" style="40" customWidth="1"/>
    <col min="15127" max="15360" width="9" style="40"/>
    <col min="15361" max="15361" width="3.25" style="40" customWidth="1"/>
    <col min="15362" max="15362" width="1.75" style="40" customWidth="1"/>
    <col min="15363" max="15379" width="8.75" style="40" customWidth="1"/>
    <col min="15380" max="15380" width="2.25" style="40" customWidth="1"/>
    <col min="15381" max="15382" width="8.75" style="40" customWidth="1"/>
    <col min="15383" max="15616" width="9" style="40"/>
    <col min="15617" max="15617" width="3.25" style="40" customWidth="1"/>
    <col min="15618" max="15618" width="1.75" style="40" customWidth="1"/>
    <col min="15619" max="15635" width="8.75" style="40" customWidth="1"/>
    <col min="15636" max="15636" width="2.25" style="40" customWidth="1"/>
    <col min="15637" max="15638" width="8.75" style="40" customWidth="1"/>
    <col min="15639" max="15872" width="9" style="40"/>
    <col min="15873" max="15873" width="3.25" style="40" customWidth="1"/>
    <col min="15874" max="15874" width="1.75" style="40" customWidth="1"/>
    <col min="15875" max="15891" width="8.75" style="40" customWidth="1"/>
    <col min="15892" max="15892" width="2.25" style="40" customWidth="1"/>
    <col min="15893" max="15894" width="8.75" style="40" customWidth="1"/>
    <col min="15895" max="16128" width="9" style="40"/>
    <col min="16129" max="16129" width="3.25" style="40" customWidth="1"/>
    <col min="16130" max="16130" width="1.75" style="40" customWidth="1"/>
    <col min="16131" max="16147" width="8.75" style="40" customWidth="1"/>
    <col min="16148" max="16148" width="2.25" style="40" customWidth="1"/>
    <col min="16149" max="16150" width="8.75" style="40" customWidth="1"/>
    <col min="16151" max="16384" width="9" style="40"/>
  </cols>
  <sheetData>
    <row r="1" spans="2:32" ht="51.75" customHeight="1" thickBot="1" x14ac:dyDescent="0.35">
      <c r="B1" s="285" t="s">
        <v>155</v>
      </c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7"/>
    </row>
    <row r="2" spans="2:32" ht="14.25" thickBot="1" x14ac:dyDescent="0.35"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2"/>
      <c r="N2" s="42"/>
      <c r="O2" s="42"/>
      <c r="P2" s="42"/>
      <c r="Q2" s="42"/>
      <c r="R2" s="42"/>
      <c r="S2" s="42"/>
      <c r="T2" s="42"/>
      <c r="U2" s="42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2:32" x14ac:dyDescent="0.3">
      <c r="B3" s="41"/>
      <c r="C3" s="288" t="s">
        <v>138</v>
      </c>
      <c r="D3" s="289"/>
      <c r="E3" s="289"/>
      <c r="F3" s="289"/>
      <c r="G3" s="289"/>
      <c r="H3" s="290">
        <f>'효율계산(냉방기)'!C9</f>
        <v>0</v>
      </c>
      <c r="I3" s="291"/>
      <c r="J3" s="43"/>
      <c r="K3" s="43"/>
      <c r="L3" s="43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2:32" ht="14.25" thickBot="1" x14ac:dyDescent="0.35">
      <c r="B4" s="41"/>
      <c r="C4" s="292" t="s">
        <v>31</v>
      </c>
      <c r="D4" s="293"/>
      <c r="E4" s="293"/>
      <c r="F4" s="293"/>
      <c r="G4" s="293"/>
      <c r="H4" s="294">
        <f>'효율계산(냉방기)'!D43</f>
        <v>3900</v>
      </c>
      <c r="I4" s="295"/>
      <c r="J4" s="44"/>
      <c r="K4" s="44"/>
      <c r="L4" s="44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2:32" ht="14.25" thickBot="1" x14ac:dyDescent="0.35"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  <c r="AA5" s="41"/>
      <c r="AB5" s="41"/>
      <c r="AC5" s="41"/>
      <c r="AD5" s="41"/>
      <c r="AE5" s="41"/>
      <c r="AF5" s="41"/>
    </row>
    <row r="6" spans="2:32" ht="22.5" customHeight="1" thickBot="1" x14ac:dyDescent="0.35">
      <c r="B6" s="282" t="s">
        <v>77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4"/>
      <c r="W6" s="41"/>
      <c r="X6" s="41"/>
      <c r="Y6" s="41"/>
      <c r="Z6" s="41"/>
      <c r="AA6" s="41"/>
      <c r="AB6" s="41"/>
      <c r="AC6" s="41"/>
      <c r="AD6" s="41"/>
      <c r="AE6" s="41"/>
      <c r="AF6" s="41"/>
    </row>
    <row r="7" spans="2:32" ht="14.25" thickBot="1" x14ac:dyDescent="0.35">
      <c r="B7" s="45"/>
      <c r="C7" s="41"/>
      <c r="D7" s="41"/>
      <c r="E7" s="41"/>
      <c r="F7" s="41"/>
      <c r="G7" s="41"/>
      <c r="H7" s="41"/>
      <c r="I7" s="41"/>
      <c r="J7" s="41"/>
      <c r="K7" s="41"/>
      <c r="L7" s="41"/>
      <c r="M7" s="46"/>
      <c r="N7" s="41"/>
      <c r="O7" s="41"/>
      <c r="P7" s="41"/>
      <c r="Q7" s="41"/>
      <c r="R7" s="41"/>
      <c r="S7" s="41"/>
      <c r="T7" s="41"/>
      <c r="U7" s="41"/>
      <c r="V7" s="47"/>
      <c r="W7" s="41"/>
      <c r="X7" s="41"/>
      <c r="Y7" s="41"/>
      <c r="Z7" s="41"/>
      <c r="AA7" s="41"/>
      <c r="AB7" s="41"/>
      <c r="AC7" s="41"/>
      <c r="AD7" s="41"/>
      <c r="AE7" s="41"/>
      <c r="AF7" s="41"/>
    </row>
    <row r="8" spans="2:32" ht="48" x14ac:dyDescent="0.3">
      <c r="B8" s="45"/>
      <c r="C8" s="279" t="s">
        <v>78</v>
      </c>
      <c r="D8" s="48" t="s">
        <v>79</v>
      </c>
      <c r="E8" s="49" t="s">
        <v>80</v>
      </c>
      <c r="F8" s="49" t="s">
        <v>81</v>
      </c>
      <c r="G8" s="49" t="s">
        <v>82</v>
      </c>
      <c r="H8" s="49" t="s">
        <v>83</v>
      </c>
      <c r="I8" s="49" t="s">
        <v>84</v>
      </c>
      <c r="J8" s="49" t="s">
        <v>85</v>
      </c>
      <c r="K8" s="50" t="s">
        <v>86</v>
      </c>
      <c r="L8" s="41"/>
      <c r="M8" s="46"/>
      <c r="N8" s="41"/>
      <c r="O8" s="41"/>
      <c r="P8" s="41"/>
      <c r="Q8" s="41"/>
      <c r="R8" s="41"/>
      <c r="S8" s="41"/>
      <c r="T8" s="41"/>
      <c r="U8" s="41"/>
      <c r="V8" s="47"/>
      <c r="W8" s="41"/>
      <c r="X8" s="41"/>
      <c r="Y8" s="41"/>
      <c r="Z8" s="41"/>
      <c r="AA8" s="41"/>
      <c r="AB8" s="41"/>
      <c r="AC8" s="41"/>
      <c r="AD8" s="41"/>
      <c r="AE8" s="41"/>
      <c r="AF8" s="41"/>
    </row>
    <row r="9" spans="2:32" ht="20.25" customHeight="1" thickBot="1" x14ac:dyDescent="0.35">
      <c r="B9" s="45"/>
      <c r="C9" s="280"/>
      <c r="D9" s="51" t="e">
        <f>U36</f>
        <v>#DIV/0!</v>
      </c>
      <c r="E9" s="52" t="e">
        <f>ROUND(J9*2.5,1)</f>
        <v>#DIV/0!</v>
      </c>
      <c r="F9" s="53" t="e">
        <f>E9/4</f>
        <v>#DIV/0!</v>
      </c>
      <c r="G9" s="54" t="e">
        <f>ROUND(E9*1000/941,0)</f>
        <v>#DIV/0!</v>
      </c>
      <c r="H9" s="54" t="e">
        <f>G9*0.425</f>
        <v>#DIV/0!</v>
      </c>
      <c r="I9" s="52" t="e">
        <f>R36/1000</f>
        <v>#DIV/0!</v>
      </c>
      <c r="J9" s="52" t="e">
        <f>ROUND(S36/1000,1)</f>
        <v>#DIV/0!</v>
      </c>
      <c r="K9" s="55" t="e">
        <f>ROUND(F9*221,-3)</f>
        <v>#DIV/0!</v>
      </c>
      <c r="L9" s="41"/>
      <c r="M9" s="46"/>
      <c r="N9" s="41"/>
      <c r="O9" s="41"/>
      <c r="P9" s="41"/>
      <c r="Q9" s="41"/>
      <c r="R9" s="41"/>
      <c r="S9" s="41"/>
      <c r="T9" s="41"/>
      <c r="U9" s="41"/>
      <c r="V9" s="47"/>
      <c r="W9" s="41"/>
      <c r="X9" s="41"/>
      <c r="Y9" s="41"/>
      <c r="Z9" s="41"/>
      <c r="AA9" s="41"/>
      <c r="AB9" s="41"/>
      <c r="AC9" s="41"/>
      <c r="AD9" s="41"/>
      <c r="AE9" s="41"/>
      <c r="AF9" s="41"/>
    </row>
    <row r="10" spans="2:32" x14ac:dyDescent="0.3">
      <c r="B10" s="45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6"/>
      <c r="N10" s="41"/>
      <c r="O10" s="41"/>
      <c r="P10" s="41"/>
      <c r="Q10" s="41"/>
      <c r="R10" s="41"/>
      <c r="S10" s="41"/>
      <c r="T10" s="41"/>
      <c r="U10" s="41"/>
      <c r="V10" s="47"/>
      <c r="W10" s="41"/>
      <c r="X10" s="41"/>
      <c r="Y10" s="41"/>
      <c r="Z10" s="41"/>
      <c r="AA10" s="41"/>
      <c r="AB10" s="41"/>
      <c r="AC10" s="41"/>
      <c r="AD10" s="41"/>
      <c r="AE10" s="41"/>
      <c r="AF10" s="41"/>
    </row>
    <row r="11" spans="2:32" x14ac:dyDescent="0.3">
      <c r="B11" s="45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7"/>
      <c r="W11" s="41"/>
      <c r="X11" s="41"/>
      <c r="Y11" s="56"/>
      <c r="Z11" s="41"/>
      <c r="AA11" s="41"/>
      <c r="AB11" s="41"/>
      <c r="AC11" s="41"/>
      <c r="AD11" s="41"/>
      <c r="AE11" s="41"/>
      <c r="AF11" s="41"/>
    </row>
    <row r="12" spans="2:32" x14ac:dyDescent="0.3">
      <c r="B12" s="45"/>
      <c r="C12" s="57"/>
      <c r="D12" s="58"/>
      <c r="E12" s="271" t="s">
        <v>87</v>
      </c>
      <c r="F12" s="272"/>
      <c r="G12" s="271" t="s">
        <v>88</v>
      </c>
      <c r="H12" s="275"/>
      <c r="I12" s="276"/>
      <c r="J12" s="271" t="s">
        <v>89</v>
      </c>
      <c r="K12" s="281"/>
      <c r="L12" s="272"/>
      <c r="M12" s="271" t="s">
        <v>90</v>
      </c>
      <c r="N12" s="275"/>
      <c r="O12" s="276"/>
      <c r="P12" s="270" t="s">
        <v>91</v>
      </c>
      <c r="Q12" s="270"/>
      <c r="R12" s="270"/>
      <c r="S12" s="269">
        <v>0.25</v>
      </c>
      <c r="T12" s="269"/>
      <c r="U12" s="269"/>
      <c r="V12" s="47"/>
      <c r="W12" s="41"/>
      <c r="X12" s="41"/>
      <c r="Y12" s="41"/>
      <c r="Z12" s="41"/>
      <c r="AA12" s="41"/>
      <c r="AB12" s="41"/>
      <c r="AC12" s="60"/>
      <c r="AD12" s="41"/>
      <c r="AE12" s="41"/>
      <c r="AF12" s="41"/>
    </row>
    <row r="13" spans="2:32" x14ac:dyDescent="0.3">
      <c r="B13" s="45"/>
      <c r="C13" s="61"/>
      <c r="D13" s="62"/>
      <c r="E13" s="59" t="s">
        <v>92</v>
      </c>
      <c r="F13" s="59" t="s">
        <v>93</v>
      </c>
      <c r="G13" s="63" t="s">
        <v>94</v>
      </c>
      <c r="H13" s="63" t="s">
        <v>95</v>
      </c>
      <c r="I13" s="63" t="s">
        <v>96</v>
      </c>
      <c r="J13" s="63" t="s">
        <v>94</v>
      </c>
      <c r="K13" s="63" t="s">
        <v>95</v>
      </c>
      <c r="L13" s="63" t="s">
        <v>96</v>
      </c>
      <c r="M13" s="63" t="s">
        <v>94</v>
      </c>
      <c r="N13" s="63" t="s">
        <v>95</v>
      </c>
      <c r="O13" s="63" t="s">
        <v>96</v>
      </c>
      <c r="P13" s="270" t="s">
        <v>97</v>
      </c>
      <c r="Q13" s="270"/>
      <c r="R13" s="270"/>
      <c r="S13" s="270"/>
      <c r="T13" s="270"/>
      <c r="U13" s="270"/>
      <c r="V13" s="47"/>
      <c r="W13" s="41"/>
      <c r="X13" s="41"/>
      <c r="Y13" s="41"/>
      <c r="Z13" s="41"/>
      <c r="AA13" s="41"/>
      <c r="AB13" s="41"/>
      <c r="AC13" s="60"/>
      <c r="AD13" s="41"/>
      <c r="AE13" s="41"/>
      <c r="AF13" s="41"/>
    </row>
    <row r="14" spans="2:32" x14ac:dyDescent="0.3">
      <c r="B14" s="45"/>
      <c r="C14" s="64"/>
      <c r="D14" s="65"/>
      <c r="E14" s="66" t="s">
        <v>98</v>
      </c>
      <c r="F14" s="67" t="s">
        <v>98</v>
      </c>
      <c r="G14" s="68" t="s">
        <v>50</v>
      </c>
      <c r="H14" s="68" t="s">
        <v>50</v>
      </c>
      <c r="I14" s="68"/>
      <c r="J14" s="68" t="s">
        <v>50</v>
      </c>
      <c r="K14" s="68" t="s">
        <v>50</v>
      </c>
      <c r="L14" s="68"/>
      <c r="M14" s="68" t="s">
        <v>50</v>
      </c>
      <c r="N14" s="68" t="s">
        <v>50</v>
      </c>
      <c r="O14" s="68"/>
      <c r="P14" s="59" t="s">
        <v>99</v>
      </c>
      <c r="Q14" s="69">
        <f>(70*G16-58*G15+23*H4)/(2*G16-2*G15+H4)</f>
        <v>23</v>
      </c>
      <c r="R14" s="59" t="s">
        <v>100</v>
      </c>
      <c r="S14" s="70">
        <f>H15+(H16-H15)*(35-Q14)/6</f>
        <v>0</v>
      </c>
      <c r="T14" s="59" t="s">
        <v>101</v>
      </c>
      <c r="U14" s="70">
        <f>($G$15-$G$16)/(35-29)*(Q14-35)+$G$15</f>
        <v>0</v>
      </c>
      <c r="V14" s="47"/>
      <c r="W14" s="71"/>
      <c r="X14" s="41"/>
      <c r="Y14" s="56"/>
      <c r="Z14" s="41"/>
      <c r="AA14" s="41"/>
      <c r="AB14" s="41"/>
      <c r="AC14" s="60"/>
      <c r="AD14" s="41"/>
      <c r="AE14" s="41"/>
      <c r="AF14" s="41"/>
    </row>
    <row r="15" spans="2:32" x14ac:dyDescent="0.3">
      <c r="B15" s="45"/>
      <c r="C15" s="271" t="s">
        <v>102</v>
      </c>
      <c r="D15" s="272"/>
      <c r="E15" s="273" t="s">
        <v>103</v>
      </c>
      <c r="F15" s="72" t="s">
        <v>104</v>
      </c>
      <c r="G15" s="73">
        <f>ROUND(G16/1.077,0)</f>
        <v>0</v>
      </c>
      <c r="H15" s="73">
        <f>ROUND(H16/0.864,0)</f>
        <v>0</v>
      </c>
      <c r="I15" s="74" t="e">
        <f>G15/H15</f>
        <v>#DIV/0!</v>
      </c>
      <c r="J15" s="75">
        <f>ROUND('효율계산(냉방기)'!E30,0)</f>
        <v>0</v>
      </c>
      <c r="K15" s="75">
        <f>ROUND('효율계산(냉방기)'!E31,0)</f>
        <v>0</v>
      </c>
      <c r="L15" s="74" t="e">
        <f>J15/K15</f>
        <v>#DIV/0!</v>
      </c>
      <c r="M15" s="75">
        <f>ROUND('효율계산(냉방기)'!E27,0)</f>
        <v>0</v>
      </c>
      <c r="N15" s="75">
        <f>ROUND('효율계산(냉방기)'!E28,0)</f>
        <v>0</v>
      </c>
      <c r="O15" s="76" t="e">
        <f>M15/N15</f>
        <v>#DIV/0!</v>
      </c>
      <c r="P15" s="59" t="s">
        <v>105</v>
      </c>
      <c r="Q15" s="69">
        <f>(70*M16-58*M15+23*H4)/(2*M16-2*M15+H4)</f>
        <v>23</v>
      </c>
      <c r="R15" s="59" t="s">
        <v>106</v>
      </c>
      <c r="S15" s="77">
        <f>N15+(N16-N15)*(35-Q15)/6</f>
        <v>0</v>
      </c>
      <c r="T15" s="59" t="s">
        <v>107</v>
      </c>
      <c r="U15" s="70">
        <f>($M$15-$M$16)/(35-29)*(Q15-35)+$M$15</f>
        <v>0</v>
      </c>
      <c r="V15" s="47"/>
      <c r="W15" s="56"/>
      <c r="X15" s="41"/>
      <c r="Y15" s="56"/>
      <c r="Z15" s="41"/>
      <c r="AA15" s="41"/>
      <c r="AB15" s="41"/>
      <c r="AC15" s="41"/>
      <c r="AD15" s="41"/>
      <c r="AE15" s="41"/>
      <c r="AF15" s="41"/>
    </row>
    <row r="16" spans="2:32" x14ac:dyDescent="0.3">
      <c r="B16" s="45"/>
      <c r="C16" s="271" t="s">
        <v>108</v>
      </c>
      <c r="D16" s="272"/>
      <c r="E16" s="274"/>
      <c r="F16" s="72" t="s">
        <v>109</v>
      </c>
      <c r="G16" s="75">
        <f>ROUND('효율계산(냉방기)'!E33,0)</f>
        <v>0</v>
      </c>
      <c r="H16" s="78">
        <f>ROUND('효율계산(냉방기)'!E34,0)</f>
        <v>0</v>
      </c>
      <c r="I16" s="74" t="e">
        <f>G16/H16</f>
        <v>#DIV/0!</v>
      </c>
      <c r="J16" s="73">
        <f>ROUND(1.077*J15,0)</f>
        <v>0</v>
      </c>
      <c r="K16" s="73">
        <f>ROUND(0.864*K15,0)</f>
        <v>0</v>
      </c>
      <c r="L16" s="74" t="e">
        <f>J16/K16</f>
        <v>#DIV/0!</v>
      </c>
      <c r="M16" s="73">
        <f>ROUND(1.077*M15,0)</f>
        <v>0</v>
      </c>
      <c r="N16" s="73">
        <f>ROUND(0.864*N15,0)</f>
        <v>0</v>
      </c>
      <c r="O16" s="76" t="e">
        <f>M16/N16</f>
        <v>#DIV/0!</v>
      </c>
      <c r="P16" s="59" t="s">
        <v>110</v>
      </c>
      <c r="Q16" s="69">
        <f>(70*J16-58*J15+23*H4)/(2*J16-2*J15+H4)</f>
        <v>23</v>
      </c>
      <c r="R16" s="59" t="s">
        <v>111</v>
      </c>
      <c r="S16" s="70">
        <f>K15+(K16-K15)*(35-Q16)/6</f>
        <v>0</v>
      </c>
      <c r="T16" s="59" t="s">
        <v>112</v>
      </c>
      <c r="U16" s="70">
        <f>($J$15-$J$16)/(35-29)*(Q16-35)+$J$15</f>
        <v>0</v>
      </c>
      <c r="V16" s="47"/>
      <c r="W16" s="71"/>
      <c r="X16" s="41"/>
      <c r="Y16" s="71"/>
      <c r="Z16" s="41"/>
      <c r="AA16" s="41"/>
      <c r="AB16" s="41"/>
      <c r="AC16" s="41"/>
      <c r="AD16" s="41"/>
      <c r="AE16" s="41"/>
      <c r="AF16" s="41"/>
    </row>
    <row r="17" spans="2:32" ht="14.25" thickBot="1" x14ac:dyDescent="0.35">
      <c r="B17" s="45"/>
      <c r="C17" s="41"/>
      <c r="D17" s="41"/>
      <c r="E17" s="41"/>
      <c r="F17" s="41"/>
      <c r="G17" s="79"/>
      <c r="H17" s="79"/>
      <c r="I17" s="41"/>
      <c r="J17" s="41"/>
      <c r="K17" s="41"/>
      <c r="L17" s="41"/>
      <c r="M17" s="41"/>
      <c r="N17" s="41"/>
      <c r="O17" s="41"/>
      <c r="P17" s="41"/>
      <c r="Q17" s="56"/>
      <c r="R17" s="60"/>
      <c r="S17" s="41"/>
      <c r="T17" s="60"/>
      <c r="U17" s="41"/>
      <c r="V17" s="47"/>
      <c r="W17" s="56"/>
      <c r="X17" s="41"/>
      <c r="Y17" s="71"/>
      <c r="Z17" s="41"/>
      <c r="AA17" s="41"/>
      <c r="AB17" s="41"/>
      <c r="AC17" s="41"/>
      <c r="AD17" s="41"/>
      <c r="AE17" s="41"/>
      <c r="AF17" s="41"/>
    </row>
    <row r="18" spans="2:32" x14ac:dyDescent="0.3">
      <c r="B18" s="45"/>
      <c r="C18" s="277" t="s">
        <v>113</v>
      </c>
      <c r="D18" s="217"/>
      <c r="E18" s="278"/>
      <c r="F18" s="80"/>
      <c r="G18" s="81" t="s">
        <v>114</v>
      </c>
      <c r="H18" s="81" t="s">
        <v>88</v>
      </c>
      <c r="I18" s="82" t="s">
        <v>89</v>
      </c>
      <c r="J18" s="82" t="s">
        <v>89</v>
      </c>
      <c r="K18" s="83" t="s">
        <v>115</v>
      </c>
      <c r="L18" s="83" t="s">
        <v>115</v>
      </c>
      <c r="M18" s="84" t="s">
        <v>116</v>
      </c>
      <c r="N18" s="85"/>
      <c r="O18" s="85"/>
      <c r="P18" s="85"/>
      <c r="Q18" s="85"/>
      <c r="R18" s="85" t="s">
        <v>117</v>
      </c>
      <c r="S18" s="85" t="s">
        <v>117</v>
      </c>
      <c r="T18" s="85"/>
      <c r="U18" s="86"/>
      <c r="V18" s="87"/>
      <c r="W18" s="41"/>
      <c r="X18" s="41"/>
      <c r="Y18" s="41"/>
      <c r="Z18" s="41"/>
      <c r="AA18" s="41"/>
      <c r="AB18" s="41"/>
      <c r="AC18" s="41"/>
      <c r="AD18" s="41"/>
      <c r="AE18" s="41"/>
      <c r="AF18" s="41"/>
    </row>
    <row r="19" spans="2:32" x14ac:dyDescent="0.3">
      <c r="B19" s="45"/>
      <c r="C19" s="88" t="s">
        <v>118</v>
      </c>
      <c r="D19" s="34" t="s">
        <v>119</v>
      </c>
      <c r="E19" s="34" t="s">
        <v>120</v>
      </c>
      <c r="F19" s="36" t="s">
        <v>121</v>
      </c>
      <c r="G19" s="89" t="s">
        <v>122</v>
      </c>
      <c r="H19" s="89" t="s">
        <v>95</v>
      </c>
      <c r="I19" s="90" t="s">
        <v>123</v>
      </c>
      <c r="J19" s="90" t="s">
        <v>124</v>
      </c>
      <c r="K19" s="91" t="s">
        <v>122</v>
      </c>
      <c r="L19" s="91" t="s">
        <v>124</v>
      </c>
      <c r="M19" s="36" t="s">
        <v>125</v>
      </c>
      <c r="N19" s="92" t="s">
        <v>126</v>
      </c>
      <c r="O19" s="36" t="s">
        <v>127</v>
      </c>
      <c r="P19" s="36" t="s">
        <v>123</v>
      </c>
      <c r="Q19" s="36" t="s">
        <v>124</v>
      </c>
      <c r="R19" s="36" t="s">
        <v>128</v>
      </c>
      <c r="S19" s="36" t="s">
        <v>129</v>
      </c>
      <c r="T19" s="36" t="s">
        <v>96</v>
      </c>
      <c r="U19" s="93" t="s">
        <v>79</v>
      </c>
      <c r="V19" s="47"/>
      <c r="W19" s="41"/>
      <c r="X19" s="41"/>
      <c r="Y19" s="41"/>
      <c r="Z19" s="41"/>
      <c r="AA19" s="41"/>
      <c r="AB19" s="41"/>
      <c r="AC19" s="41"/>
      <c r="AD19" s="41"/>
      <c r="AE19" s="41"/>
      <c r="AF19" s="41"/>
    </row>
    <row r="20" spans="2:32" x14ac:dyDescent="0.3">
      <c r="B20" s="45"/>
      <c r="C20" s="94" t="s">
        <v>130</v>
      </c>
      <c r="D20" s="39" t="s">
        <v>131</v>
      </c>
      <c r="E20" s="39" t="s">
        <v>132</v>
      </c>
      <c r="F20" s="95" t="s">
        <v>50</v>
      </c>
      <c r="G20" s="96" t="s">
        <v>50</v>
      </c>
      <c r="H20" s="96" t="s">
        <v>50</v>
      </c>
      <c r="I20" s="97" t="s">
        <v>50</v>
      </c>
      <c r="J20" s="97" t="s">
        <v>50</v>
      </c>
      <c r="K20" s="98" t="s">
        <v>50</v>
      </c>
      <c r="L20" s="98" t="s">
        <v>50</v>
      </c>
      <c r="M20" s="99" t="s">
        <v>133</v>
      </c>
      <c r="N20" s="36" t="s">
        <v>134</v>
      </c>
      <c r="O20" s="92" t="s">
        <v>135</v>
      </c>
      <c r="P20" s="39" t="s">
        <v>50</v>
      </c>
      <c r="Q20" s="39" t="s">
        <v>50</v>
      </c>
      <c r="R20" s="39" t="s">
        <v>136</v>
      </c>
      <c r="S20" s="39" t="s">
        <v>136</v>
      </c>
      <c r="T20" s="39"/>
      <c r="U20" s="100"/>
      <c r="V20" s="101"/>
      <c r="W20" s="102"/>
      <c r="X20" s="102"/>
      <c r="Y20" s="102"/>
      <c r="Z20" s="102"/>
      <c r="AA20" s="41"/>
      <c r="AB20" s="41"/>
      <c r="AC20" s="41"/>
      <c r="AD20" s="41"/>
      <c r="AE20" s="41"/>
      <c r="AF20" s="41"/>
    </row>
    <row r="21" spans="2:32" x14ac:dyDescent="0.3">
      <c r="B21" s="45"/>
      <c r="C21" s="103">
        <v>1</v>
      </c>
      <c r="D21" s="21">
        <f t="shared" ref="D21:D35" si="0">23+C21</f>
        <v>24</v>
      </c>
      <c r="E21" s="21">
        <v>152</v>
      </c>
      <c r="F21" s="104">
        <f>$H$4*(D21-23)/12</f>
        <v>325</v>
      </c>
      <c r="G21" s="105">
        <f>($G$15-$G$16)/(35-29)*(D21-35)+$G$15</f>
        <v>0</v>
      </c>
      <c r="H21" s="105">
        <f>($H$15-$H$16)/(35-29)*(D21-35)+$H$15</f>
        <v>0</v>
      </c>
      <c r="I21" s="106">
        <f>($J$15-$J$16)/(35-29)*(D21-35)+$J$15</f>
        <v>0</v>
      </c>
      <c r="J21" s="106">
        <f>($K$15-$K$16)/(35-29)*(D21-35)+$K$15</f>
        <v>0</v>
      </c>
      <c r="K21" s="107">
        <f>($M$15-$M$16)/(35-29)*(D21-35)+$M$15</f>
        <v>0</v>
      </c>
      <c r="L21" s="107">
        <f>($N$15-$N$16)/(35-29)*(D21-35)+$N$15</f>
        <v>0</v>
      </c>
      <c r="M21" s="108">
        <f t="shared" ref="M21:M35" si="1">IF(F21&lt;=G21,1,IF(F21&lt;=I21,2,IF(F21&lt;=K21,3,IF(F21&gt;K21,4))))</f>
        <v>4</v>
      </c>
      <c r="N21" s="109" t="e">
        <f t="shared" ref="N21:N35" si="2">(1&lt;=F21/G21)+(1&gt;F21/G21)*(F21/G21)</f>
        <v>#DIV/0!</v>
      </c>
      <c r="O21" s="109" t="e">
        <f>1-$S$12*(1-N21)</f>
        <v>#DIV/0!</v>
      </c>
      <c r="P21" s="104">
        <f>($F21&lt;=$G21)*$G21+(($G21&lt;$F21)*($F21&lt;=$I21))*$F21+(($I21&lt;$F21)*($F21&lt;=$K21))*$F21+($F21&gt;$K21)*$K21</f>
        <v>0</v>
      </c>
      <c r="Q21" s="104">
        <f>($F21&lt;=$G21)*$H21+(($G21&lt;$F21)*($F21&lt;=$I21))*IF($G21=$I21,0,(($S$16-$S$14)/($Q$16-$Q$14)*($D21-$Q$16)+$S$16))+(($I21&lt;$F21)*($F21&lt;=$K21))*IF($I21=$K21,0,(($S$15-$S$16)/($Q$15-$Q$16)*($D21-$Q$15)+$S$15))+($F21&gt;$K21)*$L21</f>
        <v>0</v>
      </c>
      <c r="R21" s="104" t="e">
        <f>$P21*$N21*$E21</f>
        <v>#DIV/0!</v>
      </c>
      <c r="S21" s="104" t="e">
        <f>$Q21*$N21/$O21*$E21</f>
        <v>#DIV/0!</v>
      </c>
      <c r="T21" s="109" t="e">
        <f>$P21/$Q21</f>
        <v>#DIV/0!</v>
      </c>
      <c r="U21" s="110" t="e">
        <f>R21/S21</f>
        <v>#DIV/0!</v>
      </c>
      <c r="V21" s="111"/>
      <c r="W21" s="102"/>
      <c r="X21" s="102"/>
      <c r="Y21" s="41"/>
      <c r="Z21" s="41"/>
      <c r="AA21" s="41"/>
      <c r="AB21" s="41"/>
      <c r="AC21" s="41"/>
      <c r="AD21" s="41"/>
      <c r="AE21" s="41"/>
      <c r="AF21" s="41"/>
    </row>
    <row r="22" spans="2:32" x14ac:dyDescent="0.3">
      <c r="B22" s="45"/>
      <c r="C22" s="103">
        <f t="shared" ref="C22:C35" si="3">C21+1</f>
        <v>2</v>
      </c>
      <c r="D22" s="21">
        <f t="shared" si="0"/>
        <v>25</v>
      </c>
      <c r="E22" s="21">
        <v>146</v>
      </c>
      <c r="F22" s="104">
        <f t="shared" ref="F22:F35" si="4">$H$4*(D22-23)/12</f>
        <v>650</v>
      </c>
      <c r="G22" s="105">
        <f t="shared" ref="G22:G35" si="5">($G$15-$G$16)/(35-29)*(D22-35)+$G$15</f>
        <v>0</v>
      </c>
      <c r="H22" s="105">
        <f t="shared" ref="H22:H35" si="6">($H$15-$H$16)/(35-29)*(D22-35)+$H$15</f>
        <v>0</v>
      </c>
      <c r="I22" s="106">
        <f t="shared" ref="I22:I35" si="7">($J$15-$J$16)/(35-29)*(D22-35)+$J$15</f>
        <v>0</v>
      </c>
      <c r="J22" s="106">
        <f t="shared" ref="J22:J35" si="8">($K$15-$K$16)/(35-29)*(D22-35)+$K$15</f>
        <v>0</v>
      </c>
      <c r="K22" s="107">
        <f t="shared" ref="K22:K35" si="9">($M$15-$M$16)/(35-29)*(D22-35)+$M$15</f>
        <v>0</v>
      </c>
      <c r="L22" s="107">
        <f t="shared" ref="L22:L35" si="10">($N$15-$N$16)/(35-29)*(D22-35)+$N$15</f>
        <v>0</v>
      </c>
      <c r="M22" s="108">
        <f t="shared" si="1"/>
        <v>4</v>
      </c>
      <c r="N22" s="109" t="e">
        <f t="shared" si="2"/>
        <v>#DIV/0!</v>
      </c>
      <c r="O22" s="109" t="e">
        <f t="shared" ref="O22:O35" si="11">1-$S$12*(1-N22)</f>
        <v>#DIV/0!</v>
      </c>
      <c r="P22" s="104">
        <f t="shared" ref="P22:P35" si="12">($F22&lt;=$G22)*$G22+(($G22&lt;$F22)*($F22&lt;=$I22))*$F22+(($I22&lt;$F22)*($F22&lt;=$K22))*$F22+($F22&gt;$K22)*$K22</f>
        <v>0</v>
      </c>
      <c r="Q22" s="104">
        <f t="shared" ref="Q22:Q35" si="13">($F22&lt;=$G22)*$H22+(($G22&lt;$F22)*($F22&lt;=$I22))*IF($G22=$I22,0,(($S$16-$S$14)/($Q$16-$Q$14)*($D22-$Q$16)+$S$16))+(($I22&lt;$F22)*($F22&lt;=$K22))*IF($I22=$K22,0,(($S$15-$S$16)/($Q$15-$Q$16)*($D22-$Q$15)+$S$15))+($F22&gt;$K22)*$L22</f>
        <v>0</v>
      </c>
      <c r="R22" s="104" t="e">
        <f t="shared" ref="R22:R35" si="14">$P22*$N22*$E22</f>
        <v>#DIV/0!</v>
      </c>
      <c r="S22" s="104" t="e">
        <f t="shared" ref="S22:S35" si="15">$Q22*$N22/$O22*$E22</f>
        <v>#DIV/0!</v>
      </c>
      <c r="T22" s="109" t="e">
        <f t="shared" ref="T22:T35" si="16">$P22/$Q22</f>
        <v>#DIV/0!</v>
      </c>
      <c r="U22" s="110" t="e">
        <f t="shared" ref="U22:U36" si="17">R22/S22</f>
        <v>#DIV/0!</v>
      </c>
      <c r="V22" s="101"/>
      <c r="W22" s="112"/>
      <c r="X22" s="112"/>
      <c r="Y22" s="46"/>
      <c r="Z22" s="46"/>
      <c r="AA22" s="46"/>
      <c r="AB22" s="41"/>
      <c r="AC22" s="41"/>
      <c r="AD22" s="41"/>
      <c r="AE22" s="41"/>
      <c r="AF22" s="41"/>
    </row>
    <row r="23" spans="2:32" x14ac:dyDescent="0.3">
      <c r="B23" s="45"/>
      <c r="C23" s="103">
        <f t="shared" si="3"/>
        <v>3</v>
      </c>
      <c r="D23" s="21">
        <f t="shared" si="0"/>
        <v>26</v>
      </c>
      <c r="E23" s="21">
        <v>140</v>
      </c>
      <c r="F23" s="104">
        <f t="shared" si="4"/>
        <v>975</v>
      </c>
      <c r="G23" s="105">
        <f t="shared" si="5"/>
        <v>0</v>
      </c>
      <c r="H23" s="105">
        <f t="shared" si="6"/>
        <v>0</v>
      </c>
      <c r="I23" s="106">
        <f t="shared" si="7"/>
        <v>0</v>
      </c>
      <c r="J23" s="106">
        <f t="shared" si="8"/>
        <v>0</v>
      </c>
      <c r="K23" s="107">
        <f t="shared" si="9"/>
        <v>0</v>
      </c>
      <c r="L23" s="107">
        <f t="shared" si="10"/>
        <v>0</v>
      </c>
      <c r="M23" s="108">
        <f t="shared" si="1"/>
        <v>4</v>
      </c>
      <c r="N23" s="109" t="e">
        <f t="shared" si="2"/>
        <v>#DIV/0!</v>
      </c>
      <c r="O23" s="109" t="e">
        <f t="shared" si="11"/>
        <v>#DIV/0!</v>
      </c>
      <c r="P23" s="104">
        <f t="shared" si="12"/>
        <v>0</v>
      </c>
      <c r="Q23" s="104">
        <f t="shared" si="13"/>
        <v>0</v>
      </c>
      <c r="R23" s="104" t="e">
        <f t="shared" si="14"/>
        <v>#DIV/0!</v>
      </c>
      <c r="S23" s="104" t="e">
        <f t="shared" si="15"/>
        <v>#DIV/0!</v>
      </c>
      <c r="T23" s="109" t="e">
        <f t="shared" si="16"/>
        <v>#DIV/0!</v>
      </c>
      <c r="U23" s="110" t="e">
        <f t="shared" si="17"/>
        <v>#DIV/0!</v>
      </c>
      <c r="V23" s="111"/>
      <c r="W23" s="112"/>
      <c r="X23" s="112"/>
      <c r="Y23" s="46"/>
      <c r="Z23" s="46"/>
      <c r="AA23" s="41"/>
      <c r="AB23" s="41"/>
      <c r="AC23" s="41"/>
      <c r="AD23" s="41"/>
      <c r="AE23" s="41"/>
      <c r="AF23" s="41"/>
    </row>
    <row r="24" spans="2:32" x14ac:dyDescent="0.3">
      <c r="B24" s="45"/>
      <c r="C24" s="103">
        <f t="shared" si="3"/>
        <v>4</v>
      </c>
      <c r="D24" s="21">
        <f t="shared" si="0"/>
        <v>27</v>
      </c>
      <c r="E24" s="21">
        <v>130</v>
      </c>
      <c r="F24" s="104">
        <f t="shared" si="4"/>
        <v>1300</v>
      </c>
      <c r="G24" s="105">
        <f t="shared" si="5"/>
        <v>0</v>
      </c>
      <c r="H24" s="105">
        <f t="shared" si="6"/>
        <v>0</v>
      </c>
      <c r="I24" s="106">
        <f t="shared" si="7"/>
        <v>0</v>
      </c>
      <c r="J24" s="106">
        <f t="shared" si="8"/>
        <v>0</v>
      </c>
      <c r="K24" s="107">
        <f t="shared" si="9"/>
        <v>0</v>
      </c>
      <c r="L24" s="107">
        <f t="shared" si="10"/>
        <v>0</v>
      </c>
      <c r="M24" s="108">
        <f t="shared" si="1"/>
        <v>4</v>
      </c>
      <c r="N24" s="109" t="e">
        <f t="shared" si="2"/>
        <v>#DIV/0!</v>
      </c>
      <c r="O24" s="109" t="e">
        <f t="shared" si="11"/>
        <v>#DIV/0!</v>
      </c>
      <c r="P24" s="104">
        <f t="shared" si="12"/>
        <v>0</v>
      </c>
      <c r="Q24" s="104">
        <f t="shared" si="13"/>
        <v>0</v>
      </c>
      <c r="R24" s="104" t="e">
        <f t="shared" si="14"/>
        <v>#DIV/0!</v>
      </c>
      <c r="S24" s="104" t="e">
        <f t="shared" si="15"/>
        <v>#DIV/0!</v>
      </c>
      <c r="T24" s="109" t="e">
        <f t="shared" si="16"/>
        <v>#DIV/0!</v>
      </c>
      <c r="U24" s="110" t="e">
        <f t="shared" si="17"/>
        <v>#DIV/0!</v>
      </c>
      <c r="V24" s="111"/>
      <c r="W24" s="113"/>
      <c r="X24" s="56"/>
      <c r="Y24" s="56"/>
      <c r="Z24" s="56"/>
      <c r="AA24" s="60"/>
      <c r="AB24" s="41"/>
      <c r="AC24" s="41"/>
      <c r="AD24" s="41"/>
      <c r="AE24" s="41"/>
      <c r="AF24" s="41"/>
    </row>
    <row r="25" spans="2:32" x14ac:dyDescent="0.3">
      <c r="B25" s="45"/>
      <c r="C25" s="103">
        <f t="shared" si="3"/>
        <v>5</v>
      </c>
      <c r="D25" s="21">
        <f t="shared" si="0"/>
        <v>28</v>
      </c>
      <c r="E25" s="21">
        <v>112</v>
      </c>
      <c r="F25" s="104">
        <f t="shared" si="4"/>
        <v>1625</v>
      </c>
      <c r="G25" s="105">
        <f t="shared" si="5"/>
        <v>0</v>
      </c>
      <c r="H25" s="105">
        <f t="shared" si="6"/>
        <v>0</v>
      </c>
      <c r="I25" s="106">
        <f t="shared" si="7"/>
        <v>0</v>
      </c>
      <c r="J25" s="106">
        <f t="shared" si="8"/>
        <v>0</v>
      </c>
      <c r="K25" s="107">
        <f t="shared" si="9"/>
        <v>0</v>
      </c>
      <c r="L25" s="107">
        <f t="shared" si="10"/>
        <v>0</v>
      </c>
      <c r="M25" s="108">
        <f t="shared" si="1"/>
        <v>4</v>
      </c>
      <c r="N25" s="109" t="e">
        <f t="shared" si="2"/>
        <v>#DIV/0!</v>
      </c>
      <c r="O25" s="109" t="e">
        <f t="shared" si="11"/>
        <v>#DIV/0!</v>
      </c>
      <c r="P25" s="104">
        <f t="shared" si="12"/>
        <v>0</v>
      </c>
      <c r="Q25" s="104">
        <f t="shared" si="13"/>
        <v>0</v>
      </c>
      <c r="R25" s="104" t="e">
        <f t="shared" si="14"/>
        <v>#DIV/0!</v>
      </c>
      <c r="S25" s="104" t="e">
        <f t="shared" si="15"/>
        <v>#DIV/0!</v>
      </c>
      <c r="T25" s="109" t="e">
        <f t="shared" si="16"/>
        <v>#DIV/0!</v>
      </c>
      <c r="U25" s="110" t="e">
        <f t="shared" si="17"/>
        <v>#DIV/0!</v>
      </c>
      <c r="V25" s="111"/>
      <c r="W25" s="113"/>
      <c r="X25" s="56"/>
      <c r="Y25" s="56"/>
      <c r="Z25" s="56"/>
      <c r="AA25" s="60"/>
      <c r="AB25" s="41"/>
      <c r="AC25" s="41"/>
      <c r="AD25" s="41"/>
      <c r="AE25" s="41"/>
      <c r="AF25" s="41"/>
    </row>
    <row r="26" spans="2:32" x14ac:dyDescent="0.3">
      <c r="B26" s="45"/>
      <c r="C26" s="103">
        <f t="shared" si="3"/>
        <v>6</v>
      </c>
      <c r="D26" s="21">
        <f t="shared" si="0"/>
        <v>29</v>
      </c>
      <c r="E26" s="21">
        <v>89</v>
      </c>
      <c r="F26" s="104">
        <f t="shared" si="4"/>
        <v>1950</v>
      </c>
      <c r="G26" s="105">
        <f t="shared" si="5"/>
        <v>0</v>
      </c>
      <c r="H26" s="105">
        <f t="shared" si="6"/>
        <v>0</v>
      </c>
      <c r="I26" s="106">
        <f t="shared" si="7"/>
        <v>0</v>
      </c>
      <c r="J26" s="106">
        <f t="shared" si="8"/>
        <v>0</v>
      </c>
      <c r="K26" s="107">
        <f t="shared" si="9"/>
        <v>0</v>
      </c>
      <c r="L26" s="107">
        <f t="shared" si="10"/>
        <v>0</v>
      </c>
      <c r="M26" s="108">
        <f t="shared" si="1"/>
        <v>4</v>
      </c>
      <c r="N26" s="109" t="e">
        <f t="shared" si="2"/>
        <v>#DIV/0!</v>
      </c>
      <c r="O26" s="109" t="e">
        <f t="shared" si="11"/>
        <v>#DIV/0!</v>
      </c>
      <c r="P26" s="104">
        <f t="shared" si="12"/>
        <v>0</v>
      </c>
      <c r="Q26" s="104">
        <f t="shared" si="13"/>
        <v>0</v>
      </c>
      <c r="R26" s="104" t="e">
        <f t="shared" si="14"/>
        <v>#DIV/0!</v>
      </c>
      <c r="S26" s="104" t="e">
        <f t="shared" si="15"/>
        <v>#DIV/0!</v>
      </c>
      <c r="T26" s="109" t="e">
        <f t="shared" si="16"/>
        <v>#DIV/0!</v>
      </c>
      <c r="U26" s="110" t="e">
        <f t="shared" si="17"/>
        <v>#DIV/0!</v>
      </c>
      <c r="V26" s="111"/>
      <c r="W26" s="113"/>
      <c r="X26" s="56"/>
      <c r="Y26" s="56"/>
      <c r="Z26" s="56"/>
      <c r="AA26" s="60"/>
      <c r="AB26" s="41"/>
      <c r="AC26" s="41"/>
      <c r="AD26" s="41"/>
      <c r="AE26" s="41"/>
      <c r="AF26" s="41"/>
    </row>
    <row r="27" spans="2:32" x14ac:dyDescent="0.3">
      <c r="B27" s="45"/>
      <c r="C27" s="103">
        <f t="shared" si="3"/>
        <v>7</v>
      </c>
      <c r="D27" s="21">
        <f t="shared" si="0"/>
        <v>30</v>
      </c>
      <c r="E27" s="21">
        <v>69</v>
      </c>
      <c r="F27" s="104">
        <f t="shared" si="4"/>
        <v>2275</v>
      </c>
      <c r="G27" s="105">
        <f t="shared" si="5"/>
        <v>0</v>
      </c>
      <c r="H27" s="105">
        <f t="shared" si="6"/>
        <v>0</v>
      </c>
      <c r="I27" s="106">
        <f t="shared" si="7"/>
        <v>0</v>
      </c>
      <c r="J27" s="106">
        <f t="shared" si="8"/>
        <v>0</v>
      </c>
      <c r="K27" s="107">
        <f t="shared" si="9"/>
        <v>0</v>
      </c>
      <c r="L27" s="107">
        <f t="shared" si="10"/>
        <v>0</v>
      </c>
      <c r="M27" s="108">
        <f t="shared" si="1"/>
        <v>4</v>
      </c>
      <c r="N27" s="109" t="e">
        <f t="shared" si="2"/>
        <v>#DIV/0!</v>
      </c>
      <c r="O27" s="109" t="e">
        <f t="shared" si="11"/>
        <v>#DIV/0!</v>
      </c>
      <c r="P27" s="104">
        <f t="shared" si="12"/>
        <v>0</v>
      </c>
      <c r="Q27" s="104">
        <f t="shared" si="13"/>
        <v>0</v>
      </c>
      <c r="R27" s="104" t="e">
        <f t="shared" si="14"/>
        <v>#DIV/0!</v>
      </c>
      <c r="S27" s="104" t="e">
        <f t="shared" si="15"/>
        <v>#DIV/0!</v>
      </c>
      <c r="T27" s="109" t="e">
        <f t="shared" si="16"/>
        <v>#DIV/0!</v>
      </c>
      <c r="U27" s="110" t="e">
        <f t="shared" si="17"/>
        <v>#DIV/0!</v>
      </c>
      <c r="V27" s="111"/>
      <c r="W27" s="113"/>
      <c r="X27" s="56"/>
      <c r="Y27" s="56"/>
      <c r="Z27" s="56"/>
      <c r="AA27" s="60"/>
      <c r="AB27" s="41"/>
      <c r="AC27" s="41"/>
      <c r="AD27" s="41"/>
      <c r="AE27" s="41"/>
      <c r="AF27" s="41"/>
    </row>
    <row r="28" spans="2:32" x14ac:dyDescent="0.3">
      <c r="B28" s="45"/>
      <c r="C28" s="103">
        <f t="shared" si="3"/>
        <v>8</v>
      </c>
      <c r="D28" s="21">
        <f t="shared" si="0"/>
        <v>31</v>
      </c>
      <c r="E28" s="21">
        <v>47</v>
      </c>
      <c r="F28" s="104">
        <f t="shared" si="4"/>
        <v>2600</v>
      </c>
      <c r="G28" s="105">
        <f t="shared" si="5"/>
        <v>0</v>
      </c>
      <c r="H28" s="105">
        <f t="shared" si="6"/>
        <v>0</v>
      </c>
      <c r="I28" s="106">
        <f t="shared" si="7"/>
        <v>0</v>
      </c>
      <c r="J28" s="106">
        <f t="shared" si="8"/>
        <v>0</v>
      </c>
      <c r="K28" s="107">
        <f t="shared" si="9"/>
        <v>0</v>
      </c>
      <c r="L28" s="107">
        <f t="shared" si="10"/>
        <v>0</v>
      </c>
      <c r="M28" s="108">
        <f t="shared" si="1"/>
        <v>4</v>
      </c>
      <c r="N28" s="109" t="e">
        <f t="shared" si="2"/>
        <v>#DIV/0!</v>
      </c>
      <c r="O28" s="109" t="e">
        <f t="shared" si="11"/>
        <v>#DIV/0!</v>
      </c>
      <c r="P28" s="104">
        <f t="shared" si="12"/>
        <v>0</v>
      </c>
      <c r="Q28" s="104">
        <f t="shared" si="13"/>
        <v>0</v>
      </c>
      <c r="R28" s="104" t="e">
        <f t="shared" si="14"/>
        <v>#DIV/0!</v>
      </c>
      <c r="S28" s="104" t="e">
        <f t="shared" si="15"/>
        <v>#DIV/0!</v>
      </c>
      <c r="T28" s="109" t="e">
        <f t="shared" si="16"/>
        <v>#DIV/0!</v>
      </c>
      <c r="U28" s="110" t="e">
        <f t="shared" si="17"/>
        <v>#DIV/0!</v>
      </c>
      <c r="V28" s="111"/>
      <c r="W28" s="113"/>
      <c r="X28" s="56"/>
      <c r="Y28" s="56"/>
      <c r="Z28" s="56"/>
      <c r="AA28" s="60"/>
      <c r="AB28" s="41"/>
      <c r="AC28" s="41"/>
      <c r="AD28" s="41"/>
      <c r="AE28" s="41"/>
      <c r="AF28" s="41"/>
    </row>
    <row r="29" spans="2:32" x14ac:dyDescent="0.3">
      <c r="B29" s="45"/>
      <c r="C29" s="103">
        <f t="shared" si="3"/>
        <v>9</v>
      </c>
      <c r="D29" s="21">
        <f t="shared" si="0"/>
        <v>32</v>
      </c>
      <c r="E29" s="21">
        <v>29</v>
      </c>
      <c r="F29" s="104">
        <f t="shared" si="4"/>
        <v>2925</v>
      </c>
      <c r="G29" s="105">
        <f t="shared" si="5"/>
        <v>0</v>
      </c>
      <c r="H29" s="105">
        <f t="shared" si="6"/>
        <v>0</v>
      </c>
      <c r="I29" s="106">
        <f t="shared" si="7"/>
        <v>0</v>
      </c>
      <c r="J29" s="106">
        <f t="shared" si="8"/>
        <v>0</v>
      </c>
      <c r="K29" s="107">
        <f t="shared" si="9"/>
        <v>0</v>
      </c>
      <c r="L29" s="107">
        <f t="shared" si="10"/>
        <v>0</v>
      </c>
      <c r="M29" s="108">
        <f t="shared" si="1"/>
        <v>4</v>
      </c>
      <c r="N29" s="109" t="e">
        <f t="shared" si="2"/>
        <v>#DIV/0!</v>
      </c>
      <c r="O29" s="109" t="e">
        <f t="shared" si="11"/>
        <v>#DIV/0!</v>
      </c>
      <c r="P29" s="104">
        <f t="shared" si="12"/>
        <v>0</v>
      </c>
      <c r="Q29" s="104">
        <f t="shared" si="13"/>
        <v>0</v>
      </c>
      <c r="R29" s="104" t="e">
        <f t="shared" si="14"/>
        <v>#DIV/0!</v>
      </c>
      <c r="S29" s="104" t="e">
        <f t="shared" si="15"/>
        <v>#DIV/0!</v>
      </c>
      <c r="T29" s="109" t="e">
        <f t="shared" si="16"/>
        <v>#DIV/0!</v>
      </c>
      <c r="U29" s="110" t="e">
        <f t="shared" si="17"/>
        <v>#DIV/0!</v>
      </c>
      <c r="V29" s="111"/>
      <c r="W29" s="113"/>
      <c r="X29" s="56"/>
      <c r="Y29" s="56"/>
      <c r="Z29" s="56"/>
      <c r="AA29" s="60"/>
      <c r="AB29" s="41"/>
      <c r="AC29" s="41"/>
      <c r="AD29" s="41"/>
      <c r="AE29" s="41"/>
      <c r="AF29" s="41"/>
    </row>
    <row r="30" spans="2:32" x14ac:dyDescent="0.3">
      <c r="B30" s="45"/>
      <c r="C30" s="103">
        <f t="shared" si="3"/>
        <v>10</v>
      </c>
      <c r="D30" s="21">
        <f t="shared" si="0"/>
        <v>33</v>
      </c>
      <c r="E30" s="21">
        <v>14</v>
      </c>
      <c r="F30" s="104">
        <f t="shared" si="4"/>
        <v>3250</v>
      </c>
      <c r="G30" s="105">
        <f t="shared" si="5"/>
        <v>0</v>
      </c>
      <c r="H30" s="105">
        <f t="shared" si="6"/>
        <v>0</v>
      </c>
      <c r="I30" s="106">
        <f t="shared" si="7"/>
        <v>0</v>
      </c>
      <c r="J30" s="106">
        <f t="shared" si="8"/>
        <v>0</v>
      </c>
      <c r="K30" s="107">
        <f t="shared" si="9"/>
        <v>0</v>
      </c>
      <c r="L30" s="107">
        <f t="shared" si="10"/>
        <v>0</v>
      </c>
      <c r="M30" s="108">
        <f t="shared" si="1"/>
        <v>4</v>
      </c>
      <c r="N30" s="109" t="e">
        <f t="shared" si="2"/>
        <v>#DIV/0!</v>
      </c>
      <c r="O30" s="109" t="e">
        <f t="shared" si="11"/>
        <v>#DIV/0!</v>
      </c>
      <c r="P30" s="104">
        <f t="shared" si="12"/>
        <v>0</v>
      </c>
      <c r="Q30" s="104">
        <f t="shared" si="13"/>
        <v>0</v>
      </c>
      <c r="R30" s="104" t="e">
        <f t="shared" si="14"/>
        <v>#DIV/0!</v>
      </c>
      <c r="S30" s="104" t="e">
        <f t="shared" si="15"/>
        <v>#DIV/0!</v>
      </c>
      <c r="T30" s="109" t="e">
        <f t="shared" si="16"/>
        <v>#DIV/0!</v>
      </c>
      <c r="U30" s="110" t="e">
        <f t="shared" si="17"/>
        <v>#DIV/0!</v>
      </c>
      <c r="V30" s="111"/>
      <c r="W30" s="113"/>
      <c r="X30" s="56"/>
      <c r="Y30" s="56"/>
      <c r="Z30" s="56"/>
      <c r="AA30" s="60"/>
      <c r="AB30" s="41"/>
      <c r="AC30" s="41"/>
      <c r="AD30" s="41"/>
      <c r="AE30" s="41"/>
      <c r="AF30" s="41"/>
    </row>
    <row r="31" spans="2:32" x14ac:dyDescent="0.3">
      <c r="B31" s="45"/>
      <c r="C31" s="103">
        <f t="shared" si="3"/>
        <v>11</v>
      </c>
      <c r="D31" s="21">
        <f t="shared" si="0"/>
        <v>34</v>
      </c>
      <c r="E31" s="21">
        <v>6</v>
      </c>
      <c r="F31" s="104">
        <f t="shared" si="4"/>
        <v>3575</v>
      </c>
      <c r="G31" s="105">
        <f t="shared" si="5"/>
        <v>0</v>
      </c>
      <c r="H31" s="105">
        <f t="shared" si="6"/>
        <v>0</v>
      </c>
      <c r="I31" s="106">
        <f t="shared" si="7"/>
        <v>0</v>
      </c>
      <c r="J31" s="106">
        <f t="shared" si="8"/>
        <v>0</v>
      </c>
      <c r="K31" s="107">
        <f t="shared" si="9"/>
        <v>0</v>
      </c>
      <c r="L31" s="107">
        <f t="shared" si="10"/>
        <v>0</v>
      </c>
      <c r="M31" s="108">
        <f t="shared" si="1"/>
        <v>4</v>
      </c>
      <c r="N31" s="109" t="e">
        <f t="shared" si="2"/>
        <v>#DIV/0!</v>
      </c>
      <c r="O31" s="109" t="e">
        <f t="shared" si="11"/>
        <v>#DIV/0!</v>
      </c>
      <c r="P31" s="104">
        <f t="shared" si="12"/>
        <v>0</v>
      </c>
      <c r="Q31" s="104">
        <f t="shared" si="13"/>
        <v>0</v>
      </c>
      <c r="R31" s="104" t="e">
        <f t="shared" si="14"/>
        <v>#DIV/0!</v>
      </c>
      <c r="S31" s="104" t="e">
        <f t="shared" si="15"/>
        <v>#DIV/0!</v>
      </c>
      <c r="T31" s="109" t="e">
        <f t="shared" si="16"/>
        <v>#DIV/0!</v>
      </c>
      <c r="U31" s="110" t="e">
        <f t="shared" si="17"/>
        <v>#DIV/0!</v>
      </c>
      <c r="V31" s="111"/>
      <c r="W31" s="56"/>
      <c r="X31" s="56"/>
      <c r="Y31" s="56"/>
      <c r="Z31" s="56"/>
      <c r="AA31" s="60"/>
      <c r="AB31" s="41"/>
      <c r="AC31" s="41"/>
      <c r="AD31" s="41"/>
      <c r="AE31" s="41"/>
      <c r="AF31" s="41"/>
    </row>
    <row r="32" spans="2:32" x14ac:dyDescent="0.3">
      <c r="B32" s="45"/>
      <c r="C32" s="103">
        <f t="shared" si="3"/>
        <v>12</v>
      </c>
      <c r="D32" s="21">
        <f t="shared" si="0"/>
        <v>35</v>
      </c>
      <c r="E32" s="21">
        <v>4</v>
      </c>
      <c r="F32" s="104">
        <f t="shared" si="4"/>
        <v>3900</v>
      </c>
      <c r="G32" s="105">
        <f t="shared" si="5"/>
        <v>0</v>
      </c>
      <c r="H32" s="105">
        <f t="shared" si="6"/>
        <v>0</v>
      </c>
      <c r="I32" s="106">
        <f t="shared" si="7"/>
        <v>0</v>
      </c>
      <c r="J32" s="106">
        <f t="shared" si="8"/>
        <v>0</v>
      </c>
      <c r="K32" s="107">
        <f t="shared" si="9"/>
        <v>0</v>
      </c>
      <c r="L32" s="107">
        <f t="shared" si="10"/>
        <v>0</v>
      </c>
      <c r="M32" s="108">
        <f t="shared" si="1"/>
        <v>4</v>
      </c>
      <c r="N32" s="109" t="e">
        <f t="shared" si="2"/>
        <v>#DIV/0!</v>
      </c>
      <c r="O32" s="109" t="e">
        <f t="shared" si="11"/>
        <v>#DIV/0!</v>
      </c>
      <c r="P32" s="104">
        <f t="shared" si="12"/>
        <v>0</v>
      </c>
      <c r="Q32" s="104">
        <f t="shared" si="13"/>
        <v>0</v>
      </c>
      <c r="R32" s="104" t="e">
        <f t="shared" si="14"/>
        <v>#DIV/0!</v>
      </c>
      <c r="S32" s="104" t="e">
        <f t="shared" si="15"/>
        <v>#DIV/0!</v>
      </c>
      <c r="T32" s="109" t="e">
        <f t="shared" si="16"/>
        <v>#DIV/0!</v>
      </c>
      <c r="U32" s="110" t="e">
        <f t="shared" si="17"/>
        <v>#DIV/0!</v>
      </c>
      <c r="V32" s="111"/>
      <c r="W32" s="56"/>
      <c r="X32" s="56"/>
      <c r="Y32" s="56"/>
      <c r="Z32" s="56"/>
      <c r="AA32" s="60"/>
      <c r="AB32" s="41"/>
      <c r="AC32" s="41"/>
      <c r="AD32" s="41"/>
      <c r="AE32" s="41"/>
      <c r="AF32" s="41"/>
    </row>
    <row r="33" spans="2:32" x14ac:dyDescent="0.3">
      <c r="B33" s="45"/>
      <c r="C33" s="103">
        <f t="shared" si="3"/>
        <v>13</v>
      </c>
      <c r="D33" s="21">
        <f t="shared" si="0"/>
        <v>36</v>
      </c>
      <c r="E33" s="21">
        <v>2</v>
      </c>
      <c r="F33" s="104">
        <f t="shared" si="4"/>
        <v>4225</v>
      </c>
      <c r="G33" s="105">
        <f t="shared" si="5"/>
        <v>0</v>
      </c>
      <c r="H33" s="105">
        <f t="shared" si="6"/>
        <v>0</v>
      </c>
      <c r="I33" s="106">
        <f t="shared" si="7"/>
        <v>0</v>
      </c>
      <c r="J33" s="106">
        <f t="shared" si="8"/>
        <v>0</v>
      </c>
      <c r="K33" s="107">
        <f t="shared" si="9"/>
        <v>0</v>
      </c>
      <c r="L33" s="107">
        <f t="shared" si="10"/>
        <v>0</v>
      </c>
      <c r="M33" s="108">
        <f t="shared" si="1"/>
        <v>4</v>
      </c>
      <c r="N33" s="109" t="e">
        <f t="shared" si="2"/>
        <v>#DIV/0!</v>
      </c>
      <c r="O33" s="109" t="e">
        <f t="shared" si="11"/>
        <v>#DIV/0!</v>
      </c>
      <c r="P33" s="104">
        <f t="shared" si="12"/>
        <v>0</v>
      </c>
      <c r="Q33" s="104">
        <f t="shared" si="13"/>
        <v>0</v>
      </c>
      <c r="R33" s="104" t="e">
        <f t="shared" si="14"/>
        <v>#DIV/0!</v>
      </c>
      <c r="S33" s="104" t="e">
        <f t="shared" si="15"/>
        <v>#DIV/0!</v>
      </c>
      <c r="T33" s="109" t="e">
        <f t="shared" si="16"/>
        <v>#DIV/0!</v>
      </c>
      <c r="U33" s="110" t="e">
        <f t="shared" si="17"/>
        <v>#DIV/0!</v>
      </c>
      <c r="V33" s="111"/>
      <c r="W33" s="56"/>
      <c r="X33" s="56"/>
      <c r="Y33" s="56"/>
      <c r="Z33" s="56"/>
      <c r="AA33" s="60"/>
      <c r="AB33" s="41"/>
      <c r="AC33" s="41"/>
      <c r="AD33" s="41"/>
      <c r="AE33" s="41"/>
      <c r="AF33" s="41"/>
    </row>
    <row r="34" spans="2:32" x14ac:dyDescent="0.3">
      <c r="B34" s="45"/>
      <c r="C34" s="103">
        <f t="shared" si="3"/>
        <v>14</v>
      </c>
      <c r="D34" s="21">
        <f t="shared" si="0"/>
        <v>37</v>
      </c>
      <c r="E34" s="21">
        <v>1</v>
      </c>
      <c r="F34" s="104">
        <f t="shared" si="4"/>
        <v>4550</v>
      </c>
      <c r="G34" s="105">
        <f t="shared" si="5"/>
        <v>0</v>
      </c>
      <c r="H34" s="105">
        <f t="shared" si="6"/>
        <v>0</v>
      </c>
      <c r="I34" s="106">
        <f t="shared" si="7"/>
        <v>0</v>
      </c>
      <c r="J34" s="106">
        <f t="shared" si="8"/>
        <v>0</v>
      </c>
      <c r="K34" s="107">
        <f t="shared" si="9"/>
        <v>0</v>
      </c>
      <c r="L34" s="107">
        <f t="shared" si="10"/>
        <v>0</v>
      </c>
      <c r="M34" s="108">
        <f t="shared" si="1"/>
        <v>4</v>
      </c>
      <c r="N34" s="109" t="e">
        <f t="shared" si="2"/>
        <v>#DIV/0!</v>
      </c>
      <c r="O34" s="109" t="e">
        <f t="shared" si="11"/>
        <v>#DIV/0!</v>
      </c>
      <c r="P34" s="104">
        <f t="shared" si="12"/>
        <v>0</v>
      </c>
      <c r="Q34" s="104">
        <f t="shared" si="13"/>
        <v>0</v>
      </c>
      <c r="R34" s="104" t="e">
        <f t="shared" si="14"/>
        <v>#DIV/0!</v>
      </c>
      <c r="S34" s="104" t="e">
        <f t="shared" si="15"/>
        <v>#DIV/0!</v>
      </c>
      <c r="T34" s="109" t="e">
        <f t="shared" si="16"/>
        <v>#DIV/0!</v>
      </c>
      <c r="U34" s="110" t="e">
        <f t="shared" si="17"/>
        <v>#DIV/0!</v>
      </c>
      <c r="V34" s="111"/>
      <c r="W34" s="56"/>
      <c r="X34" s="56"/>
      <c r="Y34" s="56"/>
      <c r="Z34" s="56"/>
      <c r="AA34" s="60"/>
      <c r="AB34" s="41"/>
      <c r="AC34" s="41"/>
      <c r="AD34" s="41"/>
      <c r="AE34" s="41"/>
      <c r="AF34" s="41"/>
    </row>
    <row r="35" spans="2:32" x14ac:dyDescent="0.3">
      <c r="B35" s="45"/>
      <c r="C35" s="103">
        <f t="shared" si="3"/>
        <v>15</v>
      </c>
      <c r="D35" s="21">
        <f t="shared" si="0"/>
        <v>38</v>
      </c>
      <c r="E35" s="21">
        <v>0</v>
      </c>
      <c r="F35" s="104">
        <f t="shared" si="4"/>
        <v>4875</v>
      </c>
      <c r="G35" s="105">
        <f t="shared" si="5"/>
        <v>0</v>
      </c>
      <c r="H35" s="105">
        <f t="shared" si="6"/>
        <v>0</v>
      </c>
      <c r="I35" s="106">
        <f t="shared" si="7"/>
        <v>0</v>
      </c>
      <c r="J35" s="106">
        <f t="shared" si="8"/>
        <v>0</v>
      </c>
      <c r="K35" s="107">
        <f t="shared" si="9"/>
        <v>0</v>
      </c>
      <c r="L35" s="107">
        <f t="shared" si="10"/>
        <v>0</v>
      </c>
      <c r="M35" s="108">
        <f t="shared" si="1"/>
        <v>4</v>
      </c>
      <c r="N35" s="109" t="e">
        <f t="shared" si="2"/>
        <v>#DIV/0!</v>
      </c>
      <c r="O35" s="109" t="e">
        <f t="shared" si="11"/>
        <v>#DIV/0!</v>
      </c>
      <c r="P35" s="104">
        <f t="shared" si="12"/>
        <v>0</v>
      </c>
      <c r="Q35" s="104">
        <f t="shared" si="13"/>
        <v>0</v>
      </c>
      <c r="R35" s="104" t="e">
        <f t="shared" si="14"/>
        <v>#DIV/0!</v>
      </c>
      <c r="S35" s="104" t="e">
        <f t="shared" si="15"/>
        <v>#DIV/0!</v>
      </c>
      <c r="T35" s="109" t="e">
        <f t="shared" si="16"/>
        <v>#DIV/0!</v>
      </c>
      <c r="U35" s="110" t="e">
        <f t="shared" si="17"/>
        <v>#DIV/0!</v>
      </c>
      <c r="V35" s="114"/>
      <c r="W35" s="56"/>
      <c r="X35" s="56"/>
      <c r="Y35" s="56"/>
      <c r="Z35" s="56"/>
      <c r="AA35" s="60"/>
      <c r="AB35" s="41"/>
      <c r="AC35" s="41"/>
      <c r="AD35" s="41"/>
      <c r="AE35" s="41"/>
      <c r="AF35" s="41"/>
    </row>
    <row r="36" spans="2:32" ht="14.25" thickBot="1" x14ac:dyDescent="0.35">
      <c r="B36" s="45"/>
      <c r="C36" s="115" t="s">
        <v>137</v>
      </c>
      <c r="D36" s="116"/>
      <c r="E36" s="117">
        <f>SUM(E21:E35)</f>
        <v>941</v>
      </c>
      <c r="F36" s="118"/>
      <c r="G36" s="119"/>
      <c r="H36" s="119"/>
      <c r="I36" s="119"/>
      <c r="J36" s="119"/>
      <c r="K36" s="119"/>
      <c r="L36" s="119"/>
      <c r="M36" s="119"/>
      <c r="N36" s="119"/>
      <c r="O36" s="119"/>
      <c r="P36" s="117"/>
      <c r="Q36" s="120"/>
      <c r="R36" s="121" t="e">
        <f>SUM(R21:R35)</f>
        <v>#DIV/0!</v>
      </c>
      <c r="S36" s="121" t="e">
        <f>SUM(S21:S35)</f>
        <v>#DIV/0!</v>
      </c>
      <c r="T36" s="122"/>
      <c r="U36" s="123" t="e">
        <f t="shared" si="17"/>
        <v>#DIV/0!</v>
      </c>
      <c r="V36" s="114"/>
      <c r="W36" s="56"/>
      <c r="X36" s="56"/>
      <c r="Y36" s="56"/>
      <c r="Z36" s="56"/>
      <c r="AA36" s="60"/>
      <c r="AB36" s="41"/>
      <c r="AC36" s="41"/>
      <c r="AD36" s="41"/>
      <c r="AE36" s="41"/>
      <c r="AF36" s="41"/>
    </row>
    <row r="37" spans="2:32" x14ac:dyDescent="0.3">
      <c r="B37" s="45"/>
      <c r="C37" s="102"/>
      <c r="D37" s="102"/>
      <c r="E37" s="124"/>
      <c r="F37" s="56"/>
      <c r="G37" s="41"/>
      <c r="H37" s="41"/>
      <c r="I37" s="41"/>
      <c r="J37" s="41"/>
      <c r="K37" s="56"/>
      <c r="L37" s="41"/>
      <c r="M37" s="41"/>
      <c r="N37" s="125"/>
      <c r="O37" s="125"/>
      <c r="P37" s="126"/>
      <c r="V37" s="114"/>
      <c r="W37" s="56"/>
      <c r="X37" s="56"/>
      <c r="Y37" s="56"/>
      <c r="Z37" s="56"/>
      <c r="AA37" s="60"/>
      <c r="AB37" s="41"/>
      <c r="AC37" s="41"/>
      <c r="AD37" s="41"/>
      <c r="AE37" s="41"/>
      <c r="AF37" s="41"/>
    </row>
    <row r="38" spans="2:32" x14ac:dyDescent="0.3">
      <c r="B38" s="45"/>
      <c r="C38" s="102"/>
      <c r="D38" s="102"/>
      <c r="E38" s="124"/>
      <c r="F38" s="56"/>
      <c r="G38" s="41"/>
      <c r="H38" s="41"/>
      <c r="I38" s="41"/>
      <c r="J38" s="41"/>
      <c r="K38" s="56"/>
      <c r="L38" s="41"/>
      <c r="M38" s="41"/>
      <c r="N38" s="125"/>
      <c r="O38" s="125"/>
      <c r="P38" s="126"/>
      <c r="V38" s="114"/>
      <c r="W38" s="56"/>
      <c r="X38" s="56"/>
      <c r="Y38" s="56"/>
      <c r="Z38" s="56"/>
      <c r="AA38" s="60"/>
      <c r="AB38" s="41"/>
      <c r="AC38" s="41"/>
      <c r="AD38" s="41"/>
      <c r="AE38" s="41"/>
      <c r="AF38" s="41"/>
    </row>
    <row r="39" spans="2:32" ht="14.25" thickBot="1" x14ac:dyDescent="0.35">
      <c r="B39" s="127"/>
      <c r="C39" s="128"/>
      <c r="D39" s="129"/>
      <c r="E39" s="128"/>
      <c r="F39" s="128"/>
      <c r="G39" s="130"/>
      <c r="H39" s="128"/>
      <c r="I39" s="128"/>
      <c r="J39" s="128"/>
      <c r="K39" s="128"/>
      <c r="L39" s="128"/>
      <c r="M39" s="129"/>
      <c r="N39" s="130"/>
      <c r="O39" s="131"/>
      <c r="P39" s="131"/>
      <c r="Q39" s="131"/>
      <c r="R39" s="130"/>
      <c r="S39" s="130"/>
      <c r="T39" s="130"/>
      <c r="U39" s="130"/>
      <c r="V39" s="132"/>
      <c r="W39" s="56"/>
      <c r="X39" s="56"/>
      <c r="Y39" s="56"/>
      <c r="Z39" s="56"/>
      <c r="AA39" s="60"/>
      <c r="AB39" s="41"/>
      <c r="AC39" s="41"/>
      <c r="AD39" s="41"/>
      <c r="AE39" s="41"/>
      <c r="AF39" s="41"/>
    </row>
    <row r="40" spans="2:32" x14ac:dyDescent="0.3">
      <c r="B40" s="41"/>
      <c r="C40" s="41"/>
      <c r="D40" s="46"/>
      <c r="E40" s="41"/>
      <c r="F40" s="41"/>
      <c r="G40" s="56"/>
      <c r="H40" s="41"/>
      <c r="I40" s="41"/>
      <c r="J40" s="41"/>
      <c r="K40" s="41"/>
      <c r="L40" s="41"/>
      <c r="M40" s="41"/>
      <c r="N40" s="56"/>
      <c r="O40" s="60"/>
      <c r="P40" s="60"/>
      <c r="Q40" s="60"/>
      <c r="R40" s="56"/>
      <c r="S40" s="56"/>
      <c r="T40" s="56"/>
      <c r="U40" s="56"/>
      <c r="V40" s="71"/>
      <c r="W40" s="56"/>
      <c r="X40" s="56"/>
      <c r="Y40" s="56"/>
      <c r="Z40" s="56"/>
      <c r="AA40" s="60"/>
      <c r="AB40" s="41"/>
      <c r="AC40" s="41"/>
      <c r="AD40" s="41"/>
      <c r="AE40" s="41"/>
      <c r="AF40" s="41"/>
    </row>
  </sheetData>
  <mergeCells count="18">
    <mergeCell ref="B6:V6"/>
    <mergeCell ref="B1:V1"/>
    <mergeCell ref="C3:G3"/>
    <mergeCell ref="H3:I3"/>
    <mergeCell ref="C4:G4"/>
    <mergeCell ref="H4:I4"/>
    <mergeCell ref="C18:E18"/>
    <mergeCell ref="C8:C9"/>
    <mergeCell ref="E12:F12"/>
    <mergeCell ref="G12:I12"/>
    <mergeCell ref="J12:L12"/>
    <mergeCell ref="S12:U12"/>
    <mergeCell ref="P13:U13"/>
    <mergeCell ref="C15:D15"/>
    <mergeCell ref="E15:E16"/>
    <mergeCell ref="C16:D16"/>
    <mergeCell ref="M12:O12"/>
    <mergeCell ref="P12:R12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효율계산(냉방기)</vt:lpstr>
      <vt:lpstr>시험사진(냉방기)</vt:lpstr>
      <vt:lpstr>가변용량(일반)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옥은미</cp:lastModifiedBy>
  <dcterms:created xsi:type="dcterms:W3CDTF">2015-06-05T18:19:34Z</dcterms:created>
  <dcterms:modified xsi:type="dcterms:W3CDTF">2026-09-23T01:46:52Z</dcterms:modified>
</cp:coreProperties>
</file>