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95" lockStructure="1"/>
  <bookViews>
    <workbookView xWindow="-15" yWindow="45" windowWidth="24060" windowHeight="6960"/>
  </bookViews>
  <sheets>
    <sheet name="Input" sheetId="1" r:id="rId1"/>
    <sheet name="Report" sheetId="6" r:id="rId2"/>
    <sheet name="가변용량(일반)" sheetId="2" r:id="rId3"/>
    <sheet name="가변용량(홈멀티)" sheetId="9" r:id="rId4"/>
  </sheets>
  <definedNames>
    <definedName name="_xlnm.Print_Area" localSheetId="0">Input!$A$1:$J$119</definedName>
    <definedName name="_xlnm.Print_Area" localSheetId="1">Report!$A$1:$I$73</definedName>
  </definedNames>
  <calcPr calcId="145621"/>
</workbook>
</file>

<file path=xl/calcChain.xml><?xml version="1.0" encoding="utf-8"?>
<calcChain xmlns="http://schemas.openxmlformats.org/spreadsheetml/2006/main">
  <c r="H4" i="9" l="1"/>
  <c r="H3" i="9"/>
  <c r="C21" i="6"/>
  <c r="E9" i="2"/>
  <c r="J9" i="2"/>
  <c r="H4" i="2" l="1"/>
  <c r="I7" i="6"/>
  <c r="H7" i="6"/>
  <c r="B9" i="6"/>
  <c r="F18" i="1" l="1"/>
  <c r="H18" i="1" s="1"/>
  <c r="E18" i="1"/>
  <c r="G18" i="1" s="1"/>
  <c r="D25" i="1"/>
  <c r="C25" i="1"/>
  <c r="N15" i="9" l="1"/>
  <c r="M15" i="9"/>
  <c r="K15" i="9"/>
  <c r="J15" i="9"/>
  <c r="H16" i="9"/>
  <c r="G16" i="9"/>
  <c r="G15" i="9" s="1"/>
  <c r="E36" i="9"/>
  <c r="C22" i="9"/>
  <c r="C23" i="9" s="1"/>
  <c r="D21" i="9"/>
  <c r="N16" i="9"/>
  <c r="J16" i="9"/>
  <c r="H15" i="9"/>
  <c r="Q16" i="9" l="1"/>
  <c r="U16" i="9" s="1"/>
  <c r="F21" i="9"/>
  <c r="G21" i="9"/>
  <c r="I15" i="9"/>
  <c r="K16" i="9"/>
  <c r="L16" i="9" s="1"/>
  <c r="M16" i="9"/>
  <c r="O15" i="9"/>
  <c r="I16" i="9"/>
  <c r="C24" i="9"/>
  <c r="D23" i="9"/>
  <c r="G23" i="9" s="1"/>
  <c r="Q14" i="9"/>
  <c r="U14" i="9" s="1"/>
  <c r="H21" i="9"/>
  <c r="I23" i="9"/>
  <c r="I21" i="9"/>
  <c r="L15" i="9"/>
  <c r="L23" i="9"/>
  <c r="L21" i="9"/>
  <c r="D22" i="9"/>
  <c r="F22" i="9" s="1"/>
  <c r="D20" i="1"/>
  <c r="H23" i="9" l="1"/>
  <c r="L22" i="9"/>
  <c r="K21" i="9"/>
  <c r="K23" i="9"/>
  <c r="S16" i="9"/>
  <c r="J22" i="9"/>
  <c r="G22" i="9"/>
  <c r="P21" i="9"/>
  <c r="N21" i="9"/>
  <c r="O21" i="9" s="1"/>
  <c r="M21" i="9"/>
  <c r="F23" i="9"/>
  <c r="I22" i="9"/>
  <c r="H22" i="9"/>
  <c r="C25" i="9"/>
  <c r="D24" i="9"/>
  <c r="J24" i="9" s="1"/>
  <c r="O16" i="9"/>
  <c r="Q15" i="9"/>
  <c r="K22" i="9"/>
  <c r="K24" i="9"/>
  <c r="J21" i="9"/>
  <c r="J23" i="9"/>
  <c r="S14" i="9"/>
  <c r="J15" i="2"/>
  <c r="C19" i="6"/>
  <c r="F19" i="6" s="1"/>
  <c r="C30" i="6"/>
  <c r="E22" i="1"/>
  <c r="C18" i="6"/>
  <c r="E36" i="2"/>
  <c r="C22" i="2"/>
  <c r="D22" i="2" s="1"/>
  <c r="D21" i="2"/>
  <c r="C25" i="6" l="1"/>
  <c r="G22" i="1"/>
  <c r="P22" i="9"/>
  <c r="S15" i="9"/>
  <c r="Q23" i="9" s="1"/>
  <c r="U15" i="9"/>
  <c r="F24" i="9"/>
  <c r="H24" i="9"/>
  <c r="I24" i="9"/>
  <c r="L24" i="9"/>
  <c r="G24" i="9"/>
  <c r="P23" i="9"/>
  <c r="N23" i="9"/>
  <c r="O23" i="9" s="1"/>
  <c r="M23" i="9"/>
  <c r="R21" i="9"/>
  <c r="M22" i="9"/>
  <c r="N22" i="9"/>
  <c r="O22" i="9" s="1"/>
  <c r="C26" i="9"/>
  <c r="D25" i="9"/>
  <c r="E19" i="6"/>
  <c r="C23" i="2"/>
  <c r="C24" i="2" s="1"/>
  <c r="C25" i="2" s="1"/>
  <c r="Q21" i="9" l="1"/>
  <c r="S21" i="9" s="1"/>
  <c r="U21" i="9" s="1"/>
  <c r="S23" i="9"/>
  <c r="Q22" i="9"/>
  <c r="S22" i="9" s="1"/>
  <c r="R22" i="9"/>
  <c r="C27" i="9"/>
  <c r="D26" i="9"/>
  <c r="T23" i="9"/>
  <c r="R23" i="9"/>
  <c r="G25" i="9"/>
  <c r="F25" i="9"/>
  <c r="H25" i="9"/>
  <c r="I25" i="9"/>
  <c r="L25" i="9"/>
  <c r="K25" i="9"/>
  <c r="J25" i="9"/>
  <c r="P24" i="9"/>
  <c r="N24" i="9"/>
  <c r="O24" i="9" s="1"/>
  <c r="Q24" i="9"/>
  <c r="M24" i="9"/>
  <c r="D24" i="2"/>
  <c r="D23" i="2"/>
  <c r="C26" i="2"/>
  <c r="D25" i="2"/>
  <c r="U22" i="9" l="1"/>
  <c r="T21" i="9"/>
  <c r="S24" i="9"/>
  <c r="T22" i="9"/>
  <c r="U23" i="9"/>
  <c r="T24" i="9"/>
  <c r="R24" i="9"/>
  <c r="P25" i="9"/>
  <c r="N25" i="9"/>
  <c r="O25" i="9" s="1"/>
  <c r="Q25" i="9"/>
  <c r="M25" i="9"/>
  <c r="F26" i="9"/>
  <c r="H26" i="9"/>
  <c r="I26" i="9"/>
  <c r="L26" i="9"/>
  <c r="G26" i="9"/>
  <c r="J26" i="9"/>
  <c r="K26" i="9"/>
  <c r="C28" i="9"/>
  <c r="D27" i="9"/>
  <c r="C27" i="2"/>
  <c r="D26" i="2"/>
  <c r="C29" i="9" l="1"/>
  <c r="D28" i="9"/>
  <c r="U24" i="9"/>
  <c r="G27" i="9"/>
  <c r="F27" i="9"/>
  <c r="H27" i="9"/>
  <c r="I27" i="9"/>
  <c r="L27" i="9"/>
  <c r="K27" i="9"/>
  <c r="J27" i="9"/>
  <c r="P26" i="9"/>
  <c r="Q26" i="9"/>
  <c r="N26" i="9"/>
  <c r="O26" i="9" s="1"/>
  <c r="M26" i="9"/>
  <c r="S25" i="9"/>
  <c r="T25" i="9"/>
  <c r="R25" i="9"/>
  <c r="C28" i="2"/>
  <c r="D27" i="2"/>
  <c r="U25" i="9" l="1"/>
  <c r="S26" i="9"/>
  <c r="T26" i="9"/>
  <c r="R26" i="9"/>
  <c r="U26" i="9" s="1"/>
  <c r="P27" i="9"/>
  <c r="N27" i="9"/>
  <c r="O27" i="9" s="1"/>
  <c r="Q27" i="9"/>
  <c r="M27" i="9"/>
  <c r="F28" i="9"/>
  <c r="G28" i="9"/>
  <c r="H28" i="9"/>
  <c r="I28" i="9"/>
  <c r="L28" i="9"/>
  <c r="K28" i="9"/>
  <c r="J28" i="9"/>
  <c r="C30" i="9"/>
  <c r="D29" i="9"/>
  <c r="C29" i="2"/>
  <c r="D28" i="2"/>
  <c r="C31" i="9" l="1"/>
  <c r="D30" i="9"/>
  <c r="S27" i="9"/>
  <c r="T27" i="9"/>
  <c r="R27" i="9"/>
  <c r="I29" i="9"/>
  <c r="F29" i="9"/>
  <c r="G29" i="9"/>
  <c r="H29" i="9"/>
  <c r="L29" i="9"/>
  <c r="K29" i="9"/>
  <c r="J29" i="9"/>
  <c r="P28" i="9"/>
  <c r="N28" i="9"/>
  <c r="O28" i="9" s="1"/>
  <c r="Q28" i="9"/>
  <c r="M28" i="9"/>
  <c r="C30" i="2"/>
  <c r="D29" i="2"/>
  <c r="U27" i="9" l="1"/>
  <c r="S28" i="9"/>
  <c r="T28" i="9"/>
  <c r="R28" i="9"/>
  <c r="P29" i="9"/>
  <c r="N29" i="9"/>
  <c r="O29" i="9" s="1"/>
  <c r="Q29" i="9"/>
  <c r="M29" i="9"/>
  <c r="F30" i="9"/>
  <c r="H30" i="9"/>
  <c r="L30" i="9"/>
  <c r="G30" i="9"/>
  <c r="I30" i="9"/>
  <c r="J30" i="9"/>
  <c r="K30" i="9"/>
  <c r="C32" i="9"/>
  <c r="D31" i="9"/>
  <c r="C31" i="2"/>
  <c r="D30" i="2"/>
  <c r="C33" i="9" l="1"/>
  <c r="D32" i="9"/>
  <c r="U28" i="9"/>
  <c r="G31" i="9"/>
  <c r="F31" i="9"/>
  <c r="H31" i="9"/>
  <c r="I31" i="9"/>
  <c r="L31" i="9"/>
  <c r="K31" i="9"/>
  <c r="J31" i="9"/>
  <c r="P30" i="9"/>
  <c r="N30" i="9"/>
  <c r="O30" i="9" s="1"/>
  <c r="Q30" i="9"/>
  <c r="M30" i="9"/>
  <c r="S29" i="9"/>
  <c r="T29" i="9"/>
  <c r="R29" i="9"/>
  <c r="C32" i="2"/>
  <c r="D31" i="2"/>
  <c r="U29" i="9" l="1"/>
  <c r="C34" i="9"/>
  <c r="D33" i="9"/>
  <c r="S30" i="9"/>
  <c r="T30" i="9"/>
  <c r="R30" i="9"/>
  <c r="P31" i="9"/>
  <c r="N31" i="9"/>
  <c r="O31" i="9" s="1"/>
  <c r="Q31" i="9"/>
  <c r="M31" i="9"/>
  <c r="F32" i="9"/>
  <c r="G32" i="9"/>
  <c r="H32" i="9"/>
  <c r="I32" i="9"/>
  <c r="L32" i="9"/>
  <c r="K32" i="9"/>
  <c r="J32" i="9"/>
  <c r="C33" i="2"/>
  <c r="D32" i="2"/>
  <c r="U30" i="9" l="1"/>
  <c r="C35" i="9"/>
  <c r="D35" i="9" s="1"/>
  <c r="D34" i="9"/>
  <c r="P32" i="9"/>
  <c r="N32" i="9"/>
  <c r="O32" i="9" s="1"/>
  <c r="Q32" i="9"/>
  <c r="M32" i="9"/>
  <c r="S31" i="9"/>
  <c r="T31" i="9"/>
  <c r="R31" i="9"/>
  <c r="I33" i="9"/>
  <c r="F33" i="9"/>
  <c r="G33" i="9"/>
  <c r="H33" i="9"/>
  <c r="L33" i="9"/>
  <c r="K33" i="9"/>
  <c r="J33" i="9"/>
  <c r="C34" i="2"/>
  <c r="D33" i="2"/>
  <c r="S32" i="9" l="1"/>
  <c r="U31" i="9"/>
  <c r="T32" i="9"/>
  <c r="R32" i="9"/>
  <c r="G35" i="9"/>
  <c r="I35" i="9"/>
  <c r="F35" i="9"/>
  <c r="H35" i="9"/>
  <c r="L35" i="9"/>
  <c r="K35" i="9"/>
  <c r="J35" i="9"/>
  <c r="F34" i="9"/>
  <c r="H34" i="9"/>
  <c r="L34" i="9"/>
  <c r="G34" i="9"/>
  <c r="I34" i="9"/>
  <c r="J34" i="9"/>
  <c r="K34" i="9"/>
  <c r="P33" i="9"/>
  <c r="N33" i="9"/>
  <c r="O33" i="9" s="1"/>
  <c r="Q33" i="9"/>
  <c r="M33" i="9"/>
  <c r="C35" i="2"/>
  <c r="D35" i="2" s="1"/>
  <c r="D34" i="2"/>
  <c r="U32" i="9" l="1"/>
  <c r="S33" i="9"/>
  <c r="T33" i="9"/>
  <c r="R33" i="9"/>
  <c r="Q35" i="9"/>
  <c r="M35" i="9"/>
  <c r="P35" i="9"/>
  <c r="N35" i="9"/>
  <c r="O35" i="9" s="1"/>
  <c r="Q34" i="9"/>
  <c r="M34" i="9"/>
  <c r="P34" i="9"/>
  <c r="N34" i="9"/>
  <c r="O34" i="9" s="1"/>
  <c r="N15" i="2"/>
  <c r="M15" i="2"/>
  <c r="K15" i="2"/>
  <c r="H16" i="2"/>
  <c r="G16" i="2"/>
  <c r="H3" i="2"/>
  <c r="D20" i="6"/>
  <c r="C20" i="6"/>
  <c r="D19" i="6"/>
  <c r="D18" i="6"/>
  <c r="B4" i="6"/>
  <c r="B3" i="6"/>
  <c r="H10" i="1"/>
  <c r="G10" i="6" s="1"/>
  <c r="H13" i="1"/>
  <c r="G13" i="6" s="1"/>
  <c r="G9" i="6"/>
  <c r="D26" i="1"/>
  <c r="D24" i="1"/>
  <c r="D23" i="1"/>
  <c r="C26" i="1"/>
  <c r="C24" i="1"/>
  <c r="C20" i="1"/>
  <c r="C23" i="1" s="1"/>
  <c r="G12" i="6"/>
  <c r="G11" i="6"/>
  <c r="G8" i="6"/>
  <c r="G7" i="6"/>
  <c r="B13" i="6"/>
  <c r="B12" i="6"/>
  <c r="B10" i="6"/>
  <c r="B8" i="6"/>
  <c r="B7" i="6"/>
  <c r="U33" i="9" l="1"/>
  <c r="S34" i="9"/>
  <c r="T34" i="9"/>
  <c r="R34" i="9"/>
  <c r="U34" i="9" s="1"/>
  <c r="T35" i="9"/>
  <c r="R35" i="9"/>
  <c r="S35" i="9"/>
  <c r="H15" i="2"/>
  <c r="H34" i="2" s="1"/>
  <c r="G15" i="2"/>
  <c r="Q14" i="2" s="1"/>
  <c r="J16" i="2"/>
  <c r="Q16" i="2" s="1"/>
  <c r="M16" i="2"/>
  <c r="Q15" i="2" s="1"/>
  <c r="F34" i="2"/>
  <c r="F32" i="2"/>
  <c r="F30" i="2"/>
  <c r="F28" i="2"/>
  <c r="F26" i="2"/>
  <c r="F24" i="2"/>
  <c r="F22" i="2"/>
  <c r="F35" i="2"/>
  <c r="F31" i="2"/>
  <c r="F27" i="2"/>
  <c r="F23" i="2"/>
  <c r="F33" i="2"/>
  <c r="F29" i="2"/>
  <c r="F25" i="2"/>
  <c r="F21" i="2"/>
  <c r="H35" i="2"/>
  <c r="K16" i="2"/>
  <c r="J35" i="2" s="1"/>
  <c r="N16" i="2"/>
  <c r="L35" i="2" s="1"/>
  <c r="L21" i="2" l="1"/>
  <c r="L27" i="2"/>
  <c r="L25" i="2"/>
  <c r="L29" i="2"/>
  <c r="U16" i="2"/>
  <c r="H23" i="2"/>
  <c r="H24" i="2"/>
  <c r="L23" i="2"/>
  <c r="L31" i="2"/>
  <c r="H27" i="2"/>
  <c r="H28" i="2"/>
  <c r="S14" i="2"/>
  <c r="H31" i="2"/>
  <c r="H32" i="2"/>
  <c r="I24" i="2"/>
  <c r="I35" i="2"/>
  <c r="I28" i="2"/>
  <c r="S36" i="9"/>
  <c r="J9" i="9" s="1"/>
  <c r="U35" i="9"/>
  <c r="R36" i="9"/>
  <c r="I9" i="9" s="1"/>
  <c r="L33" i="2"/>
  <c r="I31" i="2"/>
  <c r="I22" i="2"/>
  <c r="I26" i="2"/>
  <c r="I32" i="2"/>
  <c r="H21" i="2"/>
  <c r="H25" i="2"/>
  <c r="H29" i="2"/>
  <c r="H33" i="2"/>
  <c r="H22" i="2"/>
  <c r="H26" i="2"/>
  <c r="H30" i="2"/>
  <c r="K34" i="2"/>
  <c r="K26" i="2"/>
  <c r="K25" i="2"/>
  <c r="K22" i="2"/>
  <c r="K30" i="2"/>
  <c r="K21" i="2"/>
  <c r="K29" i="2"/>
  <c r="J25" i="2"/>
  <c r="S15" i="2"/>
  <c r="L22" i="2"/>
  <c r="L24" i="2"/>
  <c r="L26" i="2"/>
  <c r="L28" i="2"/>
  <c r="L30" i="2"/>
  <c r="L32" i="2"/>
  <c r="L34" i="2"/>
  <c r="J21" i="2"/>
  <c r="J28" i="2"/>
  <c r="I29" i="2"/>
  <c r="I33" i="2"/>
  <c r="I21" i="2"/>
  <c r="I23" i="2"/>
  <c r="I25" i="2"/>
  <c r="I27" i="2"/>
  <c r="I30" i="2"/>
  <c r="I34" i="2"/>
  <c r="J32" i="2"/>
  <c r="J23" i="2"/>
  <c r="J27" i="2"/>
  <c r="J30" i="2"/>
  <c r="J34" i="2"/>
  <c r="K24" i="2"/>
  <c r="K28" i="2"/>
  <c r="K32" i="2"/>
  <c r="U15" i="2"/>
  <c r="K23" i="2"/>
  <c r="K27" i="2"/>
  <c r="K33" i="2"/>
  <c r="J22" i="2"/>
  <c r="J24" i="2"/>
  <c r="J26" i="2"/>
  <c r="S16" i="2"/>
  <c r="J29" i="2"/>
  <c r="J31" i="2"/>
  <c r="J33" i="2"/>
  <c r="K31" i="2"/>
  <c r="K35" i="2"/>
  <c r="G34" i="2"/>
  <c r="G32" i="2"/>
  <c r="G30" i="2"/>
  <c r="G28" i="2"/>
  <c r="G26" i="2"/>
  <c r="P26" i="2" s="1"/>
  <c r="G24" i="2"/>
  <c r="G22" i="2"/>
  <c r="G35" i="2"/>
  <c r="G33" i="2"/>
  <c r="G31" i="2"/>
  <c r="G29" i="2"/>
  <c r="G27" i="2"/>
  <c r="G25" i="2"/>
  <c r="G23" i="2"/>
  <c r="G21" i="2"/>
  <c r="U14" i="2"/>
  <c r="D21" i="6" l="1"/>
  <c r="E9" i="9"/>
  <c r="P22" i="2"/>
  <c r="P34" i="2"/>
  <c r="U36" i="9"/>
  <c r="D9" i="9" s="1"/>
  <c r="P21" i="2"/>
  <c r="Q25" i="2"/>
  <c r="P29" i="2"/>
  <c r="Q33" i="2"/>
  <c r="P30" i="2"/>
  <c r="P23" i="2"/>
  <c r="Q27" i="2"/>
  <c r="P31" i="2"/>
  <c r="Q35" i="2"/>
  <c r="Q24" i="2"/>
  <c r="Q28" i="2"/>
  <c r="Q32" i="2"/>
  <c r="Q23" i="2"/>
  <c r="M32" i="2"/>
  <c r="N28" i="2"/>
  <c r="O28" i="2" s="1"/>
  <c r="M24" i="2"/>
  <c r="M35" i="2"/>
  <c r="N27" i="2"/>
  <c r="O27" i="2" s="1"/>
  <c r="M23" i="2"/>
  <c r="P32" i="2"/>
  <c r="P28" i="2"/>
  <c r="P24" i="2"/>
  <c r="P35" i="2"/>
  <c r="P27" i="2"/>
  <c r="Q34" i="2"/>
  <c r="Q30" i="2"/>
  <c r="N22" i="2"/>
  <c r="R22" i="2" s="1"/>
  <c r="Q22" i="2"/>
  <c r="Q31" i="2"/>
  <c r="Q29" i="2"/>
  <c r="M34" i="2"/>
  <c r="N30" i="2"/>
  <c r="N26" i="2"/>
  <c r="R26" i="2" s="1"/>
  <c r="Q26" i="2"/>
  <c r="M31" i="2"/>
  <c r="M29" i="2"/>
  <c r="N21" i="2"/>
  <c r="R21" i="2" s="1"/>
  <c r="Q21" i="2"/>
  <c r="M33" i="2"/>
  <c r="P33" i="2"/>
  <c r="M25" i="2"/>
  <c r="P25" i="2"/>
  <c r="N34" i="2"/>
  <c r="M30" i="2"/>
  <c r="M26" i="2"/>
  <c r="M22" i="2"/>
  <c r="N31" i="2"/>
  <c r="N23" i="2"/>
  <c r="N29" i="2"/>
  <c r="M21" i="2"/>
  <c r="N32" i="2"/>
  <c r="M28" i="2"/>
  <c r="N24" i="2"/>
  <c r="N35" i="2"/>
  <c r="M27" i="2"/>
  <c r="N33" i="2"/>
  <c r="N25" i="2"/>
  <c r="F9" i="9" l="1"/>
  <c r="K9" i="9" s="1"/>
  <c r="G9" i="9"/>
  <c r="H9" i="9" s="1"/>
  <c r="R27" i="2"/>
  <c r="F19" i="1"/>
  <c r="H19" i="1" s="1"/>
  <c r="R34" i="2"/>
  <c r="D23" i="6"/>
  <c r="D27" i="6"/>
  <c r="F24" i="1"/>
  <c r="H24" i="1" s="1"/>
  <c r="D24" i="6"/>
  <c r="F21" i="1"/>
  <c r="D22" i="6"/>
  <c r="F22" i="6" s="1"/>
  <c r="T27" i="2"/>
  <c r="R29" i="2"/>
  <c r="R30" i="2"/>
  <c r="R25" i="2"/>
  <c r="R33" i="2"/>
  <c r="R35" i="2"/>
  <c r="T28" i="2"/>
  <c r="R28" i="2"/>
  <c r="S28" i="2"/>
  <c r="S27" i="2"/>
  <c r="U27" i="2" s="1"/>
  <c r="T24" i="2"/>
  <c r="R24" i="2"/>
  <c r="R32" i="2"/>
  <c r="R31" i="2"/>
  <c r="R23" i="2"/>
  <c r="T32" i="2"/>
  <c r="T35" i="2"/>
  <c r="T21" i="2"/>
  <c r="T30" i="2"/>
  <c r="T23" i="2"/>
  <c r="O25" i="2"/>
  <c r="S25" i="2" s="1"/>
  <c r="O24" i="2"/>
  <c r="S24" i="2" s="1"/>
  <c r="O32" i="2"/>
  <c r="S32" i="2" s="1"/>
  <c r="O29" i="2"/>
  <c r="S29" i="2" s="1"/>
  <c r="O31" i="2"/>
  <c r="S31" i="2" s="1"/>
  <c r="O34" i="2"/>
  <c r="S34" i="2" s="1"/>
  <c r="O21" i="2"/>
  <c r="S21" i="2" s="1"/>
  <c r="O30" i="2"/>
  <c r="S30" i="2" s="1"/>
  <c r="O22" i="2"/>
  <c r="S22" i="2" s="1"/>
  <c r="T31" i="2"/>
  <c r="T34" i="2"/>
  <c r="O33" i="2"/>
  <c r="S33" i="2" s="1"/>
  <c r="O35" i="2"/>
  <c r="S35" i="2" s="1"/>
  <c r="O23" i="2"/>
  <c r="S23" i="2" s="1"/>
  <c r="T25" i="2"/>
  <c r="T33" i="2"/>
  <c r="O26" i="2"/>
  <c r="S26" i="2" s="1"/>
  <c r="T22" i="2"/>
  <c r="T26" i="2"/>
  <c r="T29" i="2"/>
  <c r="F26" i="1" l="1"/>
  <c r="H26" i="1" s="1"/>
  <c r="H21" i="1"/>
  <c r="F20" i="1"/>
  <c r="H20" i="1" s="1"/>
  <c r="F23" i="1"/>
  <c r="H23" i="1" s="1"/>
  <c r="U30" i="2"/>
  <c r="D28" i="6"/>
  <c r="F28" i="6" s="1"/>
  <c r="F25" i="1"/>
  <c r="H25" i="1" s="1"/>
  <c r="F24" i="6"/>
  <c r="D29" i="6"/>
  <c r="D26" i="6"/>
  <c r="F26" i="6" s="1"/>
  <c r="U28" i="2"/>
  <c r="U35" i="2"/>
  <c r="R36" i="2"/>
  <c r="I9" i="2" s="1"/>
  <c r="U32" i="2"/>
  <c r="U26" i="2"/>
  <c r="U34" i="2"/>
  <c r="U24" i="2"/>
  <c r="U29" i="2"/>
  <c r="U25" i="2"/>
  <c r="U23" i="2"/>
  <c r="U33" i="2"/>
  <c r="U22" i="2"/>
  <c r="U31" i="2"/>
  <c r="S36" i="2" l="1"/>
  <c r="U21" i="2"/>
  <c r="G9" i="2" l="1"/>
  <c r="U36" i="2"/>
  <c r="D9" i="2" s="1"/>
  <c r="E21" i="1" s="1"/>
  <c r="G21" i="1" s="1"/>
  <c r="H9" i="2" l="1"/>
  <c r="E20" i="1"/>
  <c r="C29" i="6"/>
  <c r="C24" i="6"/>
  <c r="E24" i="6" s="1"/>
  <c r="E26" i="1"/>
  <c r="G26" i="1" s="1"/>
  <c r="E24" i="1"/>
  <c r="F9" i="2"/>
  <c r="C27" i="6" l="1"/>
  <c r="G24" i="1"/>
  <c r="C23" i="6"/>
  <c r="G20" i="1"/>
  <c r="K9" i="2"/>
  <c r="E25" i="1" s="1"/>
  <c r="E23" i="1"/>
  <c r="E19" i="1"/>
  <c r="C22" i="6" l="1"/>
  <c r="E22" i="6" s="1"/>
  <c r="G19" i="1"/>
  <c r="C26" i="6"/>
  <c r="E26" i="6" s="1"/>
  <c r="G23" i="1"/>
  <c r="C28" i="6"/>
  <c r="E28" i="6" s="1"/>
  <c r="G25" i="1"/>
  <c r="B11" i="6"/>
  <c r="L15" i="2" l="1"/>
  <c r="I15" i="2"/>
  <c r="O15" i="2"/>
  <c r="O16" i="2" l="1"/>
  <c r="I16" i="2"/>
  <c r="L16" i="2"/>
</calcChain>
</file>

<file path=xl/sharedStrings.xml><?xml version="1.0" encoding="utf-8"?>
<sst xmlns="http://schemas.openxmlformats.org/spreadsheetml/2006/main" count="614" uniqueCount="260">
  <si>
    <t>W/W</t>
    <phoneticPr fontId="1" type="noConversion"/>
  </si>
  <si>
    <t>W</t>
    <phoneticPr fontId="1" type="noConversion"/>
  </si>
  <si>
    <t>시험항목</t>
    <phoneticPr fontId="1" type="noConversion"/>
  </si>
  <si>
    <t>단위</t>
    <phoneticPr fontId="1" type="noConversion"/>
  </si>
  <si>
    <t>1. 일반사항</t>
    <phoneticPr fontId="1" type="noConversion"/>
  </si>
  <si>
    <t>제조회사</t>
    <phoneticPr fontId="1" type="noConversion"/>
  </si>
  <si>
    <t>2. 시험결과</t>
    <phoneticPr fontId="1" type="noConversion"/>
  </si>
  <si>
    <t>3. 효율등급</t>
    <phoneticPr fontId="1" type="noConversion"/>
  </si>
  <si>
    <t>등급</t>
    <phoneticPr fontId="1" type="noConversion"/>
  </si>
  <si>
    <t>대기전력</t>
    <phoneticPr fontId="1" type="noConversion"/>
  </si>
  <si>
    <t>묻지 않음</t>
    <phoneticPr fontId="1" type="noConversion"/>
  </si>
  <si>
    <t>냉방기간월간소비전력량</t>
    <phoneticPr fontId="1" type="noConversion"/>
  </si>
  <si>
    <t>R</t>
    <phoneticPr fontId="1" type="noConversion"/>
  </si>
  <si>
    <t>원/월</t>
    <phoneticPr fontId="1" type="noConversion"/>
  </si>
  <si>
    <t>kW·h/년</t>
    <phoneticPr fontId="1" type="noConversion"/>
  </si>
  <si>
    <t>W·h</t>
    <phoneticPr fontId="1" type="noConversion"/>
  </si>
  <si>
    <t>kW·h/월</t>
    <phoneticPr fontId="1" type="noConversion"/>
  </si>
  <si>
    <t>g/h</t>
    <phoneticPr fontId="1" type="noConversion"/>
  </si>
  <si>
    <t>시험결과</t>
    <phoneticPr fontId="1" type="noConversion"/>
  </si>
  <si>
    <t>정격전원</t>
    <phoneticPr fontId="1" type="noConversion"/>
  </si>
  <si>
    <t>모델명</t>
    <phoneticPr fontId="1" type="noConversion"/>
  </si>
  <si>
    <t>대기모드</t>
    <phoneticPr fontId="1" type="noConversion"/>
  </si>
  <si>
    <t>1시간소비전력량</t>
    <phoneticPr fontId="1" type="noConversion"/>
  </si>
  <si>
    <t>연간소비전력량</t>
    <phoneticPr fontId="1" type="noConversion"/>
  </si>
  <si>
    <t>허용오차범위</t>
    <phoneticPr fontId="1" type="noConversion"/>
  </si>
  <si>
    <t>월간에너지비용</t>
    <phoneticPr fontId="1" type="noConversion"/>
  </si>
  <si>
    <t>냉방기 구조</t>
    <phoneticPr fontId="1" type="noConversion"/>
  </si>
  <si>
    <t>압축기 형태</t>
    <phoneticPr fontId="1" type="noConversion"/>
  </si>
  <si>
    <t>스마트기능</t>
    <phoneticPr fontId="1" type="noConversion"/>
  </si>
  <si>
    <t>홈멀티 분류</t>
    <phoneticPr fontId="1" type="noConversion"/>
  </si>
  <si>
    <t>네트워크 기능</t>
    <phoneticPr fontId="1" type="noConversion"/>
  </si>
  <si>
    <t>실내기/실외기 조합비율(%)</t>
    <phoneticPr fontId="1" type="noConversion"/>
  </si>
  <si>
    <t>실내기/실외기 조합방법</t>
    <phoneticPr fontId="1" type="noConversion"/>
  </si>
  <si>
    <t>1:1 기준</t>
    <phoneticPr fontId="1" type="noConversion"/>
  </si>
  <si>
    <t>정격냉방능력</t>
    <phoneticPr fontId="1" type="noConversion"/>
  </si>
  <si>
    <t>냉방표준능력(측정)</t>
    <phoneticPr fontId="1" type="noConversion"/>
  </si>
  <si>
    <t>냉방표준소비전력(측정)</t>
    <phoneticPr fontId="1" type="noConversion"/>
  </si>
  <si>
    <t>냉방기간에너지소비효율(CSPF)</t>
    <phoneticPr fontId="1" type="noConversion"/>
  </si>
  <si>
    <t>정수</t>
    <phoneticPr fontId="1" type="noConversion"/>
  </si>
  <si>
    <t>1시간사용시 CO2배출량</t>
    <phoneticPr fontId="1" type="noConversion"/>
  </si>
  <si>
    <t>소비효율등급부여지표(R)</t>
    <phoneticPr fontId="1" type="noConversion"/>
  </si>
  <si>
    <t>-</t>
    <phoneticPr fontId="1" type="noConversion"/>
  </si>
  <si>
    <t>소비효율등급</t>
    <phoneticPr fontId="1" type="noConversion"/>
  </si>
  <si>
    <t>2) 1시간사용시CO2배출량 = 1시간소비전력량[W·h] x 0.425</t>
    <phoneticPr fontId="1" type="noConversion"/>
  </si>
  <si>
    <t>3) 연간소비전력량 = 냉방기간월간소비전력량[kW·h] x 4</t>
    <phoneticPr fontId="1" type="noConversion"/>
  </si>
  <si>
    <t>1) 1시간소비전력량 = (냉방기간월간소비전력량[kW·h] x 4 x 1000) / 941시간[h]</t>
    <phoneticPr fontId="1" type="noConversion"/>
  </si>
  <si>
    <t>1) 일체형인 것으로 일반제품</t>
    <phoneticPr fontId="1" type="noConversion"/>
  </si>
  <si>
    <t>대기전력(수동대기)</t>
    <phoneticPr fontId="1" type="noConversion"/>
  </si>
  <si>
    <t>≤1.0W</t>
    <phoneticPr fontId="1" type="noConversion"/>
  </si>
  <si>
    <t>≤1.0W(수동)/≤3.0W(능동)</t>
    <phoneticPr fontId="1" type="noConversion"/>
  </si>
  <si>
    <t>3) 정격냉방능력 4kW 미만으로서 분리형인 일반제품</t>
    <phoneticPr fontId="1" type="noConversion"/>
  </si>
  <si>
    <t>4. 제품사진</t>
    <phoneticPr fontId="1" type="noConversion"/>
  </si>
  <si>
    <t>5) 정격 4kW 이상, 10kW 미만으로서 분리형인 제품</t>
    <phoneticPr fontId="1" type="noConversion"/>
  </si>
  <si>
    <r>
      <t xml:space="preserve">2) 일체형인 것으로 </t>
    </r>
    <r>
      <rPr>
        <sz val="8"/>
        <color indexed="12"/>
        <rFont val="돋움"/>
        <family val="3"/>
        <charset val="129"/>
      </rPr>
      <t>네트워크제품</t>
    </r>
    <phoneticPr fontId="1" type="noConversion"/>
  </si>
  <si>
    <r>
      <t xml:space="preserve">4) 정격냉방능력 4kW 미만으로서 분리형인 </t>
    </r>
    <r>
      <rPr>
        <sz val="8"/>
        <color indexed="12"/>
        <rFont val="돋움"/>
        <family val="3"/>
        <charset val="129"/>
      </rPr>
      <t>네트워크제품</t>
    </r>
    <phoneticPr fontId="1" type="noConversion"/>
  </si>
  <si>
    <t>R(홈멀티효율)</t>
    <phoneticPr fontId="1" type="noConversion"/>
  </si>
  <si>
    <t>기능 구현</t>
    <phoneticPr fontId="1" type="noConversion"/>
  </si>
  <si>
    <t>스마트기능 구현-어플리케이션</t>
    <phoneticPr fontId="1" type="noConversion"/>
  </si>
  <si>
    <t>8) 정격냉방능력 17.5kW 이상 23kW 미만 분리형 일반제품</t>
    <phoneticPr fontId="1" type="noConversion"/>
  </si>
  <si>
    <t>6) 정격냉방능력 10kW 이상 17.5kW 미만 분리형 일반제품</t>
    <phoneticPr fontId="1" type="noConversion"/>
  </si>
  <si>
    <r>
      <t xml:space="preserve">7) 정격냉방능력 10kW 이상 17.5kW 미만 분리형 </t>
    </r>
    <r>
      <rPr>
        <sz val="8"/>
        <color indexed="12"/>
        <rFont val="돋움"/>
        <family val="3"/>
        <charset val="129"/>
      </rPr>
      <t>네트워크제품</t>
    </r>
    <phoneticPr fontId="1" type="noConversion"/>
  </si>
  <si>
    <r>
      <t xml:space="preserve">9) 정격냉방능력 17.5kW 이상 23kW 미만 분리형 </t>
    </r>
    <r>
      <rPr>
        <sz val="8"/>
        <color indexed="12"/>
        <rFont val="돋움"/>
        <family val="3"/>
        <charset val="129"/>
      </rPr>
      <t>네트워크제품</t>
    </r>
    <phoneticPr fontId="1" type="noConversion"/>
  </si>
  <si>
    <t>소수점자리</t>
    <phoneticPr fontId="1" type="noConversion"/>
  </si>
  <si>
    <t>셋째</t>
    <phoneticPr fontId="1" type="noConversion"/>
  </si>
  <si>
    <t>첫째</t>
    <phoneticPr fontId="1" type="noConversion"/>
  </si>
  <si>
    <t>표시값의 92% 이상</t>
    <phoneticPr fontId="1" type="noConversion"/>
  </si>
  <si>
    <t>표시값의 95% 이상</t>
    <phoneticPr fontId="1" type="noConversion"/>
  </si>
  <si>
    <t>표시값의 110% 이하</t>
    <phoneticPr fontId="1" type="noConversion"/>
  </si>
  <si>
    <t>* 홈멀티형 라벨의 경우, 효율등급 표기값은 1:1 및 1:2 기준 판정값 중 하위 등급이며, 냉방효율, CO2, 에너지비용은</t>
    <phoneticPr fontId="1" type="noConversion"/>
  </si>
  <si>
    <t xml:space="preserve">    1:1 측정 기준값으로 표기하고, 냉방효율 및 에너지비용에 대해서는 1:2 측정 기준값을 하단에 부기한다.</t>
    <phoneticPr fontId="1" type="noConversion"/>
  </si>
  <si>
    <t>W</t>
  </si>
  <si>
    <t>27/19</t>
  </si>
  <si>
    <t>35/24</t>
  </si>
  <si>
    <t>29/19</t>
  </si>
  <si>
    <t>℃</t>
  </si>
  <si>
    <t>계</t>
  </si>
  <si>
    <t>* 노란셀 입력</t>
    <phoneticPr fontId="1" type="noConversion"/>
  </si>
  <si>
    <t>안전인증번호</t>
    <phoneticPr fontId="1" type="noConversion"/>
  </si>
  <si>
    <t>냉방표준</t>
    <phoneticPr fontId="1" type="noConversion"/>
  </si>
  <si>
    <t>정격</t>
    <phoneticPr fontId="1" type="noConversion"/>
  </si>
  <si>
    <t>능력</t>
    <phoneticPr fontId="1" type="noConversion"/>
  </si>
  <si>
    <t>소비전력</t>
  </si>
  <si>
    <t>소비전력</t>
    <phoneticPr fontId="1" type="noConversion"/>
  </si>
  <si>
    <t>중간</t>
    <phoneticPr fontId="1" type="noConversion"/>
  </si>
  <si>
    <t>소비전력</t>
    <phoneticPr fontId="1" type="noConversion"/>
  </si>
  <si>
    <t>냉방저온</t>
    <phoneticPr fontId="1" type="noConversion"/>
  </si>
  <si>
    <t>최소</t>
    <phoneticPr fontId="1" type="noConversion"/>
  </si>
  <si>
    <t>1:1 기준</t>
    <phoneticPr fontId="1" type="noConversion"/>
  </si>
  <si>
    <t>항목</t>
    <phoneticPr fontId="1" type="noConversion"/>
  </si>
  <si>
    <t>시험결과 [W]</t>
    <phoneticPr fontId="1" type="noConversion"/>
  </si>
  <si>
    <t>2. 시스템 사양</t>
    <phoneticPr fontId="1" type="noConversion"/>
  </si>
  <si>
    <t>1:1 기준</t>
    <phoneticPr fontId="1" type="noConversion"/>
  </si>
  <si>
    <t>냉매봉입량</t>
    <phoneticPr fontId="1" type="noConversion"/>
  </si>
  <si>
    <t>kg</t>
    <phoneticPr fontId="1" type="noConversion"/>
  </si>
  <si>
    <t>홈멀티 기준</t>
    <phoneticPr fontId="1" type="noConversion"/>
  </si>
  <si>
    <t xml:space="preserve">적용고시 </t>
    <phoneticPr fontId="1" type="noConversion"/>
  </si>
  <si>
    <t>적용기준</t>
    <phoneticPr fontId="1" type="noConversion"/>
  </si>
  <si>
    <t>냉방기간에너지소비효율</t>
    <phoneticPr fontId="1" type="noConversion"/>
  </si>
  <si>
    <t>네트워크제품</t>
  </si>
  <si>
    <t>"직접입력"</t>
    <phoneticPr fontId="1" type="noConversion"/>
  </si>
  <si>
    <t>단상 220V 60Hz</t>
  </si>
  <si>
    <t>분리형</t>
  </si>
  <si>
    <t>합부판정</t>
    <phoneticPr fontId="1" type="noConversion"/>
  </si>
  <si>
    <t>1:2전용</t>
  </si>
  <si>
    <t>3) 대기전력 측정 사진</t>
    <phoneticPr fontId="1" type="noConversion"/>
  </si>
  <si>
    <t>용량구분</t>
    <phoneticPr fontId="1" type="noConversion"/>
  </si>
  <si>
    <t>용량구분</t>
    <phoneticPr fontId="1" type="noConversion"/>
  </si>
  <si>
    <t>4 kW 이하</t>
  </si>
  <si>
    <t>모델명</t>
    <phoneticPr fontId="1" type="noConversion"/>
  </si>
  <si>
    <t>정격냉방능력</t>
    <phoneticPr fontId="1" type="noConversion"/>
  </si>
  <si>
    <t>시험조건</t>
    <phoneticPr fontId="1" type="noConversion"/>
  </si>
  <si>
    <t>시험조건</t>
    <phoneticPr fontId="1" type="noConversion"/>
  </si>
  <si>
    <t>중간운전</t>
    <phoneticPr fontId="1" type="noConversion"/>
  </si>
  <si>
    <t>최소운전</t>
    <phoneticPr fontId="1" type="noConversion"/>
  </si>
  <si>
    <t>정격운전</t>
    <phoneticPr fontId="1" type="noConversion"/>
  </si>
  <si>
    <t>표준조건</t>
    <phoneticPr fontId="1" type="noConversion"/>
  </si>
  <si>
    <t>저온조건</t>
    <phoneticPr fontId="1" type="noConversion"/>
  </si>
  <si>
    <t>실내측</t>
    <phoneticPr fontId="1" type="noConversion"/>
  </si>
  <si>
    <t>실외측</t>
    <phoneticPr fontId="1" type="noConversion"/>
  </si>
  <si>
    <t>건구/습구</t>
    <phoneticPr fontId="1" type="noConversion"/>
  </si>
  <si>
    <t>소비전력</t>
    <phoneticPr fontId="1" type="noConversion"/>
  </si>
  <si>
    <t>능력</t>
    <phoneticPr fontId="1" type="noConversion"/>
  </si>
  <si>
    <t>능력(ta)</t>
    <phoneticPr fontId="1" type="noConversion"/>
  </si>
  <si>
    <t>능력(tb)</t>
    <phoneticPr fontId="1" type="noConversion"/>
  </si>
  <si>
    <t>능력(tc)</t>
    <phoneticPr fontId="1" type="noConversion"/>
  </si>
  <si>
    <t>전력(ta)</t>
    <phoneticPr fontId="1" type="noConversion"/>
  </si>
  <si>
    <t>전력(tb)</t>
    <phoneticPr fontId="1" type="noConversion"/>
  </si>
  <si>
    <t>전력(tc)</t>
    <phoneticPr fontId="1" type="noConversion"/>
  </si>
  <si>
    <t>온도(ta)</t>
    <phoneticPr fontId="1" type="noConversion"/>
  </si>
  <si>
    <t>온도(tb)</t>
    <phoneticPr fontId="1" type="noConversion"/>
  </si>
  <si>
    <t>온도(tc)</t>
    <phoneticPr fontId="1" type="noConversion"/>
  </si>
  <si>
    <t>결과보간</t>
    <phoneticPr fontId="1" type="noConversion"/>
  </si>
  <si>
    <t>온도저하계수</t>
    <phoneticPr fontId="1" type="noConversion"/>
  </si>
  <si>
    <t xml:space="preserve">최소운전 </t>
    <phoneticPr fontId="1" type="noConversion"/>
  </si>
  <si>
    <t>중간운전</t>
    <phoneticPr fontId="1" type="noConversion"/>
  </si>
  <si>
    <t xml:space="preserve">정격운전 </t>
  </si>
  <si>
    <t>운전</t>
    <phoneticPr fontId="1" type="noConversion"/>
  </si>
  <si>
    <t>온도구분</t>
  </si>
  <si>
    <t xml:space="preserve">온도 </t>
  </si>
  <si>
    <t>시간</t>
  </si>
  <si>
    <t>건물부하</t>
  </si>
  <si>
    <t>냉방능력</t>
  </si>
  <si>
    <t>냉방능력</t>
    <phoneticPr fontId="1" type="noConversion"/>
  </si>
  <si>
    <t>조건</t>
    <phoneticPr fontId="1" type="noConversion"/>
  </si>
  <si>
    <t>가동율</t>
  </si>
  <si>
    <t>J</t>
  </si>
  <si>
    <t>X</t>
  </si>
  <si>
    <t>CSPF</t>
    <phoneticPr fontId="1" type="noConversion"/>
  </si>
  <si>
    <t>냉방량</t>
    <phoneticPr fontId="1" type="noConversion"/>
  </si>
  <si>
    <t xml:space="preserve">냉방기간 </t>
    <phoneticPr fontId="1" type="noConversion"/>
  </si>
  <si>
    <t>냉방소비전력량</t>
    <phoneticPr fontId="1" type="noConversion"/>
  </si>
  <si>
    <t xml:space="preserve">냉방기간 </t>
    <phoneticPr fontId="1" type="noConversion"/>
  </si>
  <si>
    <t>EER</t>
    <phoneticPr fontId="1" type="noConversion"/>
  </si>
  <si>
    <t>EER</t>
    <phoneticPr fontId="1" type="noConversion"/>
  </si>
  <si>
    <t>소비전력</t>
    <phoneticPr fontId="1" type="noConversion"/>
  </si>
  <si>
    <t>최소운전</t>
    <phoneticPr fontId="1" type="noConversion"/>
  </si>
  <si>
    <t>냉방능력</t>
    <phoneticPr fontId="1" type="noConversion"/>
  </si>
  <si>
    <t>결과</t>
    <phoneticPr fontId="1" type="noConversion"/>
  </si>
  <si>
    <t>CSPF</t>
    <phoneticPr fontId="1" type="noConversion"/>
  </si>
  <si>
    <t>냉방기간
월간소비전력량 (kWh/월)</t>
    <phoneticPr fontId="1" type="noConversion"/>
  </si>
  <si>
    <t>1시간당
소비전력량
(W/h)</t>
    <phoneticPr fontId="1" type="noConversion"/>
  </si>
  <si>
    <t>CO2 배출량
(g/h)</t>
    <phoneticPr fontId="1" type="noConversion"/>
  </si>
  <si>
    <t>냉방기간 총 
냉방량 합계
(kWh)</t>
    <phoneticPr fontId="1" type="noConversion"/>
  </si>
  <si>
    <t>냉방기간 총 
냉방소비전력량합계 (kWh)</t>
    <phoneticPr fontId="1" type="noConversion"/>
  </si>
  <si>
    <t>Wh</t>
    <phoneticPr fontId="1" type="noConversion"/>
  </si>
  <si>
    <t>시험결과</t>
    <phoneticPr fontId="1" type="noConversion"/>
  </si>
  <si>
    <t>온도빈</t>
    <phoneticPr fontId="1" type="noConversion"/>
  </si>
  <si>
    <t>대기전력[W]</t>
    <phoneticPr fontId="1" type="noConversion"/>
  </si>
  <si>
    <t>월간에너지비용
[\]</t>
    <phoneticPr fontId="1" type="noConversion"/>
  </si>
  <si>
    <t>정격사양</t>
    <phoneticPr fontId="1" type="noConversion"/>
  </si>
  <si>
    <t>4) 스마트기능 구현 사진</t>
    <phoneticPr fontId="1" type="noConversion"/>
  </si>
  <si>
    <t xml:space="preserve">가변용량형 (3점식) CSPF </t>
    <phoneticPr fontId="1" type="noConversion"/>
  </si>
  <si>
    <t>시스템 세팅 결과</t>
    <phoneticPr fontId="1" type="noConversion"/>
  </si>
  <si>
    <t>3. 시스템 운전 결과</t>
    <phoneticPr fontId="1" type="noConversion"/>
  </si>
  <si>
    <t>EEV full open 
[pulse]</t>
    <phoneticPr fontId="1" type="noConversion"/>
  </si>
  <si>
    <t>EEV 개도 
[pulse]</t>
    <phoneticPr fontId="1" type="noConversion"/>
  </si>
  <si>
    <t>실외팬 
[RPM]</t>
    <phoneticPr fontId="1" type="noConversion"/>
  </si>
  <si>
    <t>실내팬 
[RPM]</t>
    <phoneticPr fontId="1" type="noConversion"/>
  </si>
  <si>
    <t>압축기 주파수 
[Hz]</t>
    <phoneticPr fontId="1" type="noConversion"/>
  </si>
  <si>
    <t>EER</t>
    <phoneticPr fontId="1" type="noConversion"/>
  </si>
  <si>
    <t>건구/습구</t>
    <phoneticPr fontId="1" type="noConversion"/>
  </si>
  <si>
    <t>(1,2,3,4)</t>
    <phoneticPr fontId="1" type="noConversion"/>
  </si>
  <si>
    <t>운전비율</t>
    <phoneticPr fontId="1" type="noConversion"/>
  </si>
  <si>
    <t>PLF</t>
    <phoneticPr fontId="1" type="noConversion"/>
  </si>
  <si>
    <t>h</t>
    <phoneticPr fontId="1" type="noConversion"/>
  </si>
  <si>
    <t>판매사 / 제조사</t>
    <phoneticPr fontId="1" type="noConversion"/>
  </si>
  <si>
    <t>1) 실내기 전,후 사진 (RAC, PAC, 설치사진 포함)</t>
    <phoneticPr fontId="1" type="noConversion"/>
  </si>
  <si>
    <t>2) 실외기 전,후 사진 (설치사진 포함)</t>
    <phoneticPr fontId="1" type="noConversion"/>
  </si>
  <si>
    <t>전면, 후면, 설치사진</t>
    <phoneticPr fontId="1" type="noConversion"/>
  </si>
  <si>
    <t>설치사진, 측정사진</t>
    <phoneticPr fontId="1" type="noConversion"/>
  </si>
  <si>
    <t>4) 월간에너지비용 = 냉방기간월간소비전력량[kW·h] x 221</t>
    <phoneticPr fontId="1" type="noConversion"/>
  </si>
  <si>
    <t xml:space="preserve">     4.33 ≤ R</t>
    <phoneticPr fontId="1" type="noConversion"/>
  </si>
  <si>
    <t>4.04 ≤ R &lt; 4.33</t>
    <phoneticPr fontId="1" type="noConversion"/>
  </si>
  <si>
    <t>≤2.0W</t>
    <phoneticPr fontId="1" type="noConversion"/>
  </si>
  <si>
    <t>3.75 ≤ R &lt; 4.04</t>
    <phoneticPr fontId="1" type="noConversion"/>
  </si>
  <si>
    <t>3.46 ≤ R &lt; 3.75</t>
    <phoneticPr fontId="1" type="noConversion"/>
  </si>
  <si>
    <t>3.17 ≤ R &lt; 3.46</t>
    <phoneticPr fontId="1" type="noConversion"/>
  </si>
  <si>
    <t>≤3.0W</t>
    <phoneticPr fontId="1" type="noConversion"/>
  </si>
  <si>
    <t>≤4.0W</t>
    <phoneticPr fontId="1" type="noConversion"/>
  </si>
  <si>
    <t>≤5.0W</t>
    <phoneticPr fontId="1" type="noConversion"/>
  </si>
  <si>
    <t xml:space="preserve">   6.36 ≤ R</t>
    <phoneticPr fontId="1" type="noConversion"/>
  </si>
  <si>
    <t>5.11 ≤ R &lt; 6.36</t>
    <phoneticPr fontId="1" type="noConversion"/>
  </si>
  <si>
    <t>4.00 ≤ R &lt; 5.11</t>
    <phoneticPr fontId="1" type="noConversion"/>
  </si>
  <si>
    <t>3.64 ≤ R &lt; 4.00</t>
    <phoneticPr fontId="1" type="noConversion"/>
  </si>
  <si>
    <t>3.50 ≤ R &lt; 3.64</t>
    <phoneticPr fontId="1" type="noConversion"/>
  </si>
  <si>
    <t>대기전력(능동대기)</t>
    <phoneticPr fontId="1" type="noConversion"/>
  </si>
  <si>
    <t>8.20 ≤ R</t>
    <phoneticPr fontId="1" type="noConversion"/>
  </si>
  <si>
    <t>7.76 ≤ R &lt; 8.20</t>
    <phoneticPr fontId="1" type="noConversion"/>
  </si>
  <si>
    <t>6.43 ≤ R &lt; 7.76</t>
    <phoneticPr fontId="1" type="noConversion"/>
  </si>
  <si>
    <t>4.32 ≤ R &lt; 6.43</t>
    <phoneticPr fontId="1" type="noConversion"/>
  </si>
  <si>
    <t>3.15 ≤ R &lt; 4.32</t>
    <phoneticPr fontId="1" type="noConversion"/>
  </si>
  <si>
    <t>≤3.0W(능동)</t>
    <phoneticPr fontId="1" type="noConversion"/>
  </si>
  <si>
    <t>≤2.0W(수동)/≤4.0W(능동)</t>
    <phoneticPr fontId="1" type="noConversion"/>
  </si>
  <si>
    <t>≤2.0W(수동)/≤5.0W(능동)</t>
    <phoneticPr fontId="1" type="noConversion"/>
  </si>
  <si>
    <t>6.11 ≤ R</t>
    <phoneticPr fontId="1" type="noConversion"/>
  </si>
  <si>
    <t>5.51 ≤ R &lt; 6.11</t>
    <phoneticPr fontId="1" type="noConversion"/>
  </si>
  <si>
    <t>4.00 ≤ R &lt; 5.51</t>
    <phoneticPr fontId="1" type="noConversion"/>
  </si>
  <si>
    <t>3.17 ≤ R &lt; 4.00</t>
    <phoneticPr fontId="1" type="noConversion"/>
  </si>
  <si>
    <t>2.89 ≤ R &lt; 3.17</t>
    <phoneticPr fontId="1" type="noConversion"/>
  </si>
  <si>
    <t xml:space="preserve"> 4.52 ≤ R</t>
    <phoneticPr fontId="1" type="noConversion"/>
  </si>
  <si>
    <t>4.11 ≤ R &lt; 4.52</t>
    <phoneticPr fontId="1" type="noConversion"/>
  </si>
  <si>
    <t>3.71 ≤ R &lt; 4.11</t>
    <phoneticPr fontId="1" type="noConversion"/>
  </si>
  <si>
    <t>3.30 ≤ R &lt; 3.71</t>
    <phoneticPr fontId="1" type="noConversion"/>
  </si>
  <si>
    <t>2.89 ≤ R &lt; 3.30</t>
    <phoneticPr fontId="1" type="noConversion"/>
  </si>
  <si>
    <t>KS C 9306 : 에어컨디셔너</t>
    <phoneticPr fontId="1" type="noConversion"/>
  </si>
  <si>
    <t xml:space="preserve">*홈 멀티형 전기냉방기의 경우, 1:1조합의 압축기 주파수 조절 값은 1:2조합(또는 1:3 조합)의 압축기 주파수 조절 값을 기준으로 동일하게 설정한다. </t>
    <phoneticPr fontId="1" type="noConversion"/>
  </si>
  <si>
    <t xml:space="preserve"> 또한 1:1조합과 1:2조합(또는 1:3 조합) 모두 동일한 냉매량을 봉입하여 시험한다.</t>
    <phoneticPr fontId="1" type="noConversion"/>
  </si>
  <si>
    <t>전기냉방기 효율등급 계산시트(1/4)</t>
    <phoneticPr fontId="1" type="noConversion"/>
  </si>
  <si>
    <t>전기냉방기 효율등급 계산시트(2/4)</t>
    <phoneticPr fontId="1" type="noConversion"/>
  </si>
  <si>
    <t>전기냉방기 효율등급 계산시트(3/4)</t>
    <phoneticPr fontId="1" type="noConversion"/>
  </si>
  <si>
    <t>전기냉방기 효율등급 계산시트(4/4)</t>
    <phoneticPr fontId="1" type="noConversion"/>
  </si>
  <si>
    <t>"직접입력"</t>
    <phoneticPr fontId="1" type="noConversion"/>
  </si>
  <si>
    <t>"직접입력"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</si>
  <si>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</si>
  <si>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</si>
  <si>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</si>
  <si>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</si>
  <si>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</si>
  <si>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</si>
  <si>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</si>
  <si>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</si>
  <si>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"결과입력"</t>
    <phoneticPr fontId="1" type="noConversion"/>
  </si>
  <si>
    <t>"세트"</t>
    <phoneticPr fontId="1" type="noConversion"/>
  </si>
  <si>
    <t>"실외기"</t>
    <phoneticPr fontId="1" type="noConversion"/>
  </si>
  <si>
    <t>"실내기1","실내기2"</t>
    <phoneticPr fontId="1" type="noConversion"/>
  </si>
  <si>
    <t>1:1 기준 [%]</t>
    <phoneticPr fontId="1" type="noConversion"/>
  </si>
  <si>
    <t>"결과입력"</t>
    <phoneticPr fontId="1" type="noConversion"/>
  </si>
  <si>
    <t>"직접입력"</t>
    <phoneticPr fontId="1" type="noConversion"/>
  </si>
  <si>
    <t>"직접입력"</t>
    <phoneticPr fontId="1" type="noConversion"/>
  </si>
  <si>
    <t>"직접입력"</t>
    <phoneticPr fontId="1" type="noConversion"/>
  </si>
  <si>
    <t>효율관리기자재 운용규정(산업통상자원부 고시)</t>
    <phoneticPr fontId="1" type="noConversion"/>
  </si>
  <si>
    <t>가변용량</t>
    <phoneticPr fontId="1" type="noConversion"/>
  </si>
  <si>
    <t>냉방기간총소비전력량(측정)</t>
    <phoneticPr fontId="1" type="noConversion"/>
  </si>
  <si>
    <t>kWh</t>
    <phoneticPr fontId="1" type="noConversion"/>
  </si>
  <si>
    <t>첫째</t>
    <phoneticPr fontId="1" type="noConversion"/>
  </si>
  <si>
    <t>연간
소비전력량
(kWh)</t>
    <phoneticPr fontId="1" type="noConversion"/>
  </si>
  <si>
    <t>1:n 기준</t>
    <phoneticPr fontId="1" type="noConversion"/>
  </si>
  <si>
    <t>1:n 기준 [%]</t>
    <phoneticPr fontId="1" type="noConversion"/>
  </si>
  <si>
    <t>구현</t>
  </si>
  <si>
    <t>Ver.4.3
2018.08.10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</si>
</sst>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_ "/>
    <numFmt numFmtId="177" formatCode="0.000_ "/>
    <numFmt numFmtId="178" formatCode="###\ ###"/>
    <numFmt numFmtId="179" formatCode="###\ ###\ ###"/>
    <numFmt numFmtId="180" formatCode="0.000"/>
    <numFmt numFmtId="181" formatCode="##\ ###"/>
    <numFmt numFmtId="182" formatCode="###.0\ ###"/>
    <numFmt numFmtId="183" formatCode="###.000\ ###"/>
    <numFmt numFmtId="184" formatCode="###.0\ ###\ ###"/>
    <numFmt numFmtId="185" formatCode="#,##0_ "/>
    <numFmt numFmtId="186" formatCode="0.000_);[Red]\(0.000\)"/>
    <numFmt numFmtId="187" formatCode="0.0"/>
    <numFmt numFmtId="188" formatCode="0_);[Red]\(0\)"/>
    <numFmt numFmtId="189" formatCode="0.0_);[Red]\(0.0\)"/>
    <numFmt numFmtId="190" formatCode="0.0000"/>
    <numFmt numFmtId="191" formatCode="###\ ###\ ###.0"/>
  </numFmts>
  <fonts count="1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8"/>
      <color indexed="12"/>
      <name val="돋움"/>
      <family val="3"/>
      <charset val="129"/>
    </font>
    <font>
      <sz val="10"/>
      <color rgb="FF0000FF"/>
      <name val="돋움"/>
      <family val="3"/>
      <charset val="129"/>
    </font>
    <font>
      <b/>
      <sz val="10"/>
      <color rgb="FFC00000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9"/>
      <color rgb="FFFF0000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theme="9"/>
      <name val="돋움"/>
      <family val="3"/>
      <charset val="129"/>
    </font>
    <font>
      <b/>
      <sz val="10"/>
      <color rgb="FF0000FF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0" fontId="4" fillId="3" borderId="4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1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187" fontId="2" fillId="0" borderId="0" xfId="1" applyNumberFormat="1" applyFont="1" applyFill="1" applyBorder="1" applyAlignment="1" applyProtection="1">
      <alignment vertical="center"/>
    </xf>
    <xf numFmtId="0" fontId="2" fillId="0" borderId="12" xfId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53" xfId="1" applyFont="1" applyBorder="1" applyAlignment="1" applyProtection="1">
      <alignment horizontal="distributed" vertical="center"/>
    </xf>
    <xf numFmtId="2" fontId="2" fillId="0" borderId="0" xfId="1" applyNumberFormat="1" applyFont="1" applyFill="1" applyBorder="1" applyAlignment="1" applyProtection="1">
      <alignment vertical="center"/>
    </xf>
    <xf numFmtId="187" fontId="2" fillId="0" borderId="4" xfId="1" applyNumberFormat="1" applyFont="1" applyFill="1" applyBorder="1" applyAlignment="1" applyProtection="1">
      <alignment horizontal="right" vertical="center"/>
    </xf>
    <xf numFmtId="180" fontId="2" fillId="0" borderId="4" xfId="1" applyNumberFormat="1" applyFont="1" applyBorder="1" applyAlignment="1" applyProtection="1">
      <alignment horizontal="right" vertical="center"/>
    </xf>
    <xf numFmtId="180" fontId="2" fillId="0" borderId="4" xfId="1" applyNumberFormat="1" applyFont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180" fontId="2" fillId="0" borderId="4" xfId="1" applyNumberFormat="1" applyFont="1" applyFill="1" applyBorder="1" applyAlignment="1" applyProtection="1">
      <alignment vertical="center"/>
    </xf>
    <xf numFmtId="180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Continuous" vertical="center"/>
    </xf>
    <xf numFmtId="0" fontId="2" fillId="0" borderId="0" xfId="1" applyFont="1" applyBorder="1" applyAlignment="1" applyProtection="1">
      <alignment horizontal="distributed" vertical="center"/>
    </xf>
    <xf numFmtId="187" fontId="2" fillId="0" borderId="0" xfId="1" applyNumberFormat="1" applyFont="1" applyBorder="1" applyAlignment="1" applyProtection="1">
      <alignment vertical="center"/>
    </xf>
    <xf numFmtId="190" fontId="2" fillId="0" borderId="0" xfId="1" applyNumberFormat="1" applyFont="1" applyBorder="1" applyAlignment="1" applyProtection="1">
      <alignment vertical="center"/>
    </xf>
    <xf numFmtId="2" fontId="2" fillId="0" borderId="0" xfId="1" applyNumberFormat="1" applyFont="1" applyBorder="1" applyAlignment="1" applyProtection="1">
      <alignment vertical="center"/>
    </xf>
    <xf numFmtId="0" fontId="2" fillId="0" borderId="12" xfId="1" applyFont="1" applyBorder="1" applyAlignment="1" applyProtection="1">
      <alignment horizontal="center" vertical="center"/>
    </xf>
    <xf numFmtId="187" fontId="2" fillId="0" borderId="12" xfId="1" applyNumberFormat="1" applyFont="1" applyBorder="1" applyAlignment="1" applyProtection="1">
      <alignment vertical="center"/>
    </xf>
    <xf numFmtId="0" fontId="2" fillId="0" borderId="12" xfId="1" applyFont="1" applyFill="1" applyBorder="1" applyAlignment="1" applyProtection="1">
      <alignment horizontal="center" vertical="center"/>
    </xf>
    <xf numFmtId="187" fontId="2" fillId="0" borderId="12" xfId="1" applyNumberFormat="1" applyFont="1" applyFill="1" applyBorder="1" applyAlignment="1" applyProtection="1">
      <alignment vertical="center"/>
    </xf>
    <xf numFmtId="180" fontId="2" fillId="0" borderId="12" xfId="1" applyNumberFormat="1" applyFont="1" applyBorder="1" applyAlignment="1" applyProtection="1">
      <alignment vertical="center"/>
    </xf>
    <xf numFmtId="0" fontId="4" fillId="3" borderId="14" xfId="0" applyFont="1" applyFill="1" applyBorder="1" applyAlignment="1">
      <alignment horizontal="center" vertical="center"/>
    </xf>
    <xf numFmtId="20" fontId="4" fillId="3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" vertical="center"/>
    </xf>
    <xf numFmtId="0" fontId="9" fillId="0" borderId="0" xfId="1" applyAlignment="1" applyProtection="1">
      <alignment vertical="center"/>
    </xf>
    <xf numFmtId="20" fontId="4" fillId="3" borderId="2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9" fontId="15" fillId="4" borderId="28" xfId="0" applyNumberFormat="1" applyFont="1" applyFill="1" applyBorder="1" applyAlignment="1">
      <alignment horizontal="center" vertical="center"/>
    </xf>
    <xf numFmtId="179" fontId="15" fillId="4" borderId="5" xfId="0" applyNumberFormat="1" applyFont="1" applyFill="1" applyBorder="1" applyAlignment="1">
      <alignment horizontal="center" vertical="center"/>
    </xf>
    <xf numFmtId="176" fontId="15" fillId="4" borderId="28" xfId="0" applyNumberFormat="1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1" fontId="15" fillId="4" borderId="28" xfId="0" applyNumberFormat="1" applyFont="1" applyFill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180" fontId="15" fillId="4" borderId="28" xfId="0" applyNumberFormat="1" applyFont="1" applyFill="1" applyBorder="1" applyAlignment="1">
      <alignment horizontal="center" vertical="center"/>
    </xf>
    <xf numFmtId="180" fontId="15" fillId="4" borderId="5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87" fontId="15" fillId="0" borderId="28" xfId="0" applyNumberFormat="1" applyFont="1" applyFill="1" applyBorder="1" applyAlignment="1">
      <alignment horizontal="center" vertical="center"/>
    </xf>
    <xf numFmtId="187" fontId="15" fillId="0" borderId="5" xfId="0" applyNumberFormat="1" applyFont="1" applyFill="1" applyBorder="1" applyAlignment="1">
      <alignment horizontal="center" vertical="center"/>
    </xf>
    <xf numFmtId="181" fontId="15" fillId="0" borderId="28" xfId="0" applyNumberFormat="1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/>
    </xf>
    <xf numFmtId="180" fontId="15" fillId="0" borderId="28" xfId="0" applyNumberFormat="1" applyFont="1" applyFill="1" applyBorder="1" applyAlignment="1">
      <alignment horizontal="center" vertical="center"/>
    </xf>
    <xf numFmtId="180" fontId="15" fillId="0" borderId="5" xfId="0" applyNumberFormat="1" applyFont="1" applyFill="1" applyBorder="1" applyAlignment="1">
      <alignment horizontal="center" vertical="center"/>
    </xf>
    <xf numFmtId="179" fontId="4" fillId="5" borderId="4" xfId="0" applyNumberFormat="1" applyFont="1" applyFill="1" applyBorder="1" applyAlignment="1">
      <alignment horizontal="center" vertical="center"/>
    </xf>
    <xf numFmtId="179" fontId="4" fillId="5" borderId="5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80" fontId="4" fillId="5" borderId="4" xfId="0" applyNumberFormat="1" applyFont="1" applyFill="1" applyBorder="1" applyAlignment="1">
      <alignment horizontal="center" vertical="center"/>
    </xf>
    <xf numFmtId="180" fontId="4" fillId="5" borderId="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4" fillId="5" borderId="33" xfId="0" applyFont="1" applyFill="1" applyBorder="1" applyAlignment="1">
      <alignment horizontal="center" vertical="center" wrapText="1"/>
    </xf>
    <xf numFmtId="9" fontId="15" fillId="4" borderId="28" xfId="4" applyFont="1" applyFill="1" applyBorder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179" fontId="2" fillId="5" borderId="60" xfId="0" applyNumberFormat="1" applyFont="1" applyFill="1" applyBorder="1" applyAlignment="1">
      <alignment horizontal="center" vertical="center"/>
    </xf>
    <xf numFmtId="179" fontId="2" fillId="5" borderId="61" xfId="0" applyNumberFormat="1" applyFont="1" applyFill="1" applyBorder="1" applyAlignment="1">
      <alignment horizontal="center" vertical="center"/>
    </xf>
    <xf numFmtId="179" fontId="2" fillId="5" borderId="6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5" fillId="4" borderId="57" xfId="4" applyFont="1" applyFill="1" applyBorder="1" applyAlignment="1">
      <alignment horizontal="center" vertical="center"/>
    </xf>
    <xf numFmtId="179" fontId="4" fillId="4" borderId="4" xfId="0" applyNumberFormat="1" applyFont="1" applyFill="1" applyBorder="1" applyAlignment="1" applyProtection="1">
      <alignment horizontal="center" vertical="center"/>
    </xf>
    <xf numFmtId="179" fontId="4" fillId="0" borderId="4" xfId="0" applyNumberFormat="1" applyFont="1" applyFill="1" applyBorder="1" applyAlignment="1" applyProtection="1">
      <alignment horizontal="center" vertical="center"/>
    </xf>
    <xf numFmtId="191" fontId="4" fillId="4" borderId="4" xfId="0" applyNumberFormat="1" applyFont="1" applyFill="1" applyBorder="1" applyAlignment="1" applyProtection="1">
      <alignment horizontal="center" vertical="center"/>
    </xf>
    <xf numFmtId="191" fontId="4" fillId="0" borderId="4" xfId="0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184" fontId="4" fillId="0" borderId="4" xfId="0" applyNumberFormat="1" applyFont="1" applyFill="1" applyBorder="1" applyAlignment="1" applyProtection="1">
      <alignment horizontal="center" vertical="center"/>
    </xf>
    <xf numFmtId="187" fontId="4" fillId="4" borderId="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" fontId="4" fillId="4" borderId="4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vertical="center"/>
    </xf>
    <xf numFmtId="180" fontId="4" fillId="4" borderId="4" xfId="0" applyNumberFormat="1" applyFont="1" applyFill="1" applyBorder="1" applyAlignment="1" applyProtection="1">
      <alignment horizontal="center" vertical="center"/>
    </xf>
    <xf numFmtId="180" fontId="4" fillId="0" borderId="4" xfId="0" applyNumberFormat="1" applyFont="1" applyFill="1" applyBorder="1" applyAlignment="1" applyProtection="1">
      <alignment horizontal="center" vertical="center"/>
    </xf>
    <xf numFmtId="187" fontId="4" fillId="0" borderId="4" xfId="0" applyNumberFormat="1" applyFont="1" applyFill="1" applyBorder="1" applyAlignment="1" applyProtection="1">
      <alignment horizontal="center" vertical="center"/>
    </xf>
    <xf numFmtId="181" fontId="4" fillId="0" borderId="4" xfId="0" applyNumberFormat="1" applyFont="1" applyFill="1" applyBorder="1" applyAlignment="1" applyProtection="1">
      <alignment horizontal="center" vertical="center"/>
    </xf>
    <xf numFmtId="0" fontId="9" fillId="0" borderId="0" xfId="1" applyBorder="1" applyAlignment="1" applyProtection="1">
      <alignment horizontal="center" vertical="center"/>
    </xf>
    <xf numFmtId="185" fontId="9" fillId="0" borderId="0" xfId="1" applyNumberFormat="1" applyFill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vertical="center"/>
    </xf>
    <xf numFmtId="0" fontId="3" fillId="7" borderId="20" xfId="1" applyFont="1" applyFill="1" applyBorder="1" applyAlignment="1" applyProtection="1">
      <alignment horizontal="center" vertical="center"/>
    </xf>
    <xf numFmtId="0" fontId="3" fillId="7" borderId="20" xfId="1" applyFont="1" applyFill="1" applyBorder="1" applyAlignment="1" applyProtection="1">
      <alignment horizontal="center" vertical="center" wrapText="1"/>
    </xf>
    <xf numFmtId="0" fontId="3" fillId="7" borderId="33" xfId="1" applyFont="1" applyFill="1" applyBorder="1" applyAlignment="1" applyProtection="1">
      <alignment horizontal="center" vertical="center" wrapText="1"/>
    </xf>
    <xf numFmtId="177" fontId="11" fillId="0" borderId="14" xfId="1" applyNumberFormat="1" applyFont="1" applyBorder="1" applyAlignment="1" applyProtection="1">
      <alignment horizontal="center" vertical="center"/>
    </xf>
    <xf numFmtId="187" fontId="11" fillId="0" borderId="14" xfId="1" applyNumberFormat="1" applyFont="1" applyBorder="1" applyAlignment="1" applyProtection="1">
      <alignment horizontal="center" vertical="center"/>
    </xf>
    <xf numFmtId="2" fontId="11" fillId="0" borderId="14" xfId="1" applyNumberFormat="1" applyFont="1" applyBorder="1" applyAlignment="1" applyProtection="1">
      <alignment horizontal="center" vertical="center"/>
    </xf>
    <xf numFmtId="1" fontId="11" fillId="0" borderId="14" xfId="1" applyNumberFormat="1" applyFont="1" applyBorder="1" applyAlignment="1" applyProtection="1">
      <alignment horizontal="center" vertical="center"/>
    </xf>
    <xf numFmtId="187" fontId="11" fillId="4" borderId="14" xfId="1" applyNumberFormat="1" applyFont="1" applyFill="1" applyBorder="1" applyAlignment="1" applyProtection="1">
      <alignment horizontal="center" vertical="center"/>
    </xf>
    <xf numFmtId="179" fontId="11" fillId="0" borderId="15" xfId="1" applyNumberFormat="1" applyFont="1" applyBorder="1" applyAlignment="1" applyProtection="1">
      <alignment horizontal="center" vertical="center"/>
    </xf>
    <xf numFmtId="0" fontId="9" fillId="0" borderId="0" xfId="1" applyBorder="1" applyAlignment="1" applyProtection="1">
      <alignment vertical="center"/>
    </xf>
    <xf numFmtId="0" fontId="2" fillId="7" borderId="47" xfId="1" applyFont="1" applyFill="1" applyBorder="1" applyAlignment="1" applyProtection="1">
      <alignment vertical="center"/>
    </xf>
    <xf numFmtId="0" fontId="2" fillId="7" borderId="48" xfId="1" applyFont="1" applyFill="1" applyBorder="1" applyAlignment="1" applyProtection="1">
      <alignment horizontal="center" vertical="center"/>
    </xf>
    <xf numFmtId="0" fontId="2" fillId="7" borderId="49" xfId="1" applyFont="1" applyFill="1" applyBorder="1" applyAlignment="1" applyProtection="1">
      <alignment vertical="center"/>
    </xf>
    <xf numFmtId="0" fontId="2" fillId="7" borderId="50" xfId="1" applyFont="1" applyFill="1" applyBorder="1" applyAlignment="1" applyProtection="1">
      <alignment vertical="center"/>
    </xf>
    <xf numFmtId="0" fontId="2" fillId="7" borderId="4" xfId="1" applyFont="1" applyFill="1" applyBorder="1" applyAlignment="1" applyProtection="1">
      <alignment horizontal="center" vertical="center"/>
    </xf>
    <xf numFmtId="0" fontId="2" fillId="0" borderId="51" xfId="1" applyFont="1" applyBorder="1" applyAlignment="1" applyProtection="1">
      <alignment horizontal="center" vertical="center"/>
    </xf>
    <xf numFmtId="0" fontId="2" fillId="7" borderId="31" xfId="1" applyFont="1" applyFill="1" applyBorder="1" applyAlignment="1" applyProtection="1">
      <alignment vertical="center"/>
    </xf>
    <xf numFmtId="0" fontId="2" fillId="7" borderId="32" xfId="1" applyFont="1" applyFill="1" applyBorder="1" applyAlignment="1" applyProtection="1">
      <alignment vertical="center"/>
    </xf>
    <xf numFmtId="0" fontId="2" fillId="7" borderId="53" xfId="1" applyFont="1" applyFill="1" applyBorder="1" applyAlignment="1" applyProtection="1">
      <alignment horizontal="center" vertical="center"/>
    </xf>
    <xf numFmtId="0" fontId="2" fillId="7" borderId="31" xfId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187" fontId="2" fillId="0" borderId="4" xfId="1" applyNumberFormat="1" applyFont="1" applyFill="1" applyBorder="1" applyAlignment="1" applyProtection="1">
      <alignment horizontal="center" vertical="center"/>
    </xf>
    <xf numFmtId="49" fontId="2" fillId="7" borderId="27" xfId="1" applyNumberFormat="1" applyFont="1" applyFill="1" applyBorder="1" applyAlignment="1" applyProtection="1">
      <alignment horizontal="center" vertical="center"/>
    </xf>
    <xf numFmtId="187" fontId="2" fillId="6" borderId="4" xfId="1" applyNumberFormat="1" applyFont="1" applyFill="1" applyBorder="1" applyAlignment="1" applyProtection="1">
      <alignment horizontal="right" vertical="center"/>
    </xf>
    <xf numFmtId="187" fontId="2" fillId="6" borderId="4" xfId="1" applyNumberFormat="1" applyFont="1" applyFill="1" applyBorder="1" applyAlignment="1" applyProtection="1">
      <alignment vertical="center"/>
    </xf>
    <xf numFmtId="187" fontId="2" fillId="0" borderId="53" xfId="1" applyNumberFormat="1" applyFont="1" applyFill="1" applyBorder="1" applyAlignment="1" applyProtection="1">
      <alignment horizontal="center" vertical="center"/>
    </xf>
    <xf numFmtId="187" fontId="2" fillId="0" borderId="4" xfId="1" applyNumberFormat="1" applyFont="1" applyBorder="1" applyAlignment="1" applyProtection="1">
      <alignment horizontal="center" vertical="center"/>
    </xf>
    <xf numFmtId="0" fontId="2" fillId="0" borderId="54" xfId="1" applyFont="1" applyBorder="1" applyAlignment="1" applyProtection="1">
      <alignment vertical="center"/>
    </xf>
    <xf numFmtId="0" fontId="2" fillId="0" borderId="52" xfId="0" applyFont="1" applyFill="1" applyBorder="1" applyAlignment="1" applyProtection="1">
      <alignment vertical="center"/>
    </xf>
    <xf numFmtId="0" fontId="2" fillId="8" borderId="52" xfId="0" applyFont="1" applyFill="1" applyBorder="1" applyAlignment="1" applyProtection="1">
      <alignment horizontal="center" vertical="center"/>
    </xf>
    <xf numFmtId="0" fontId="2" fillId="10" borderId="52" xfId="0" applyFont="1" applyFill="1" applyBorder="1" applyAlignment="1" applyProtection="1">
      <alignment horizontal="center" vertical="center"/>
    </xf>
    <xf numFmtId="0" fontId="2" fillId="9" borderId="52" xfId="0" applyFont="1" applyFill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8" borderId="51" xfId="0" applyFont="1" applyFill="1" applyBorder="1" applyAlignment="1" applyProtection="1">
      <alignment horizontal="center" vertical="center"/>
    </xf>
    <xf numFmtId="0" fontId="2" fillId="10" borderId="51" xfId="0" applyFont="1" applyFill="1" applyBorder="1" applyAlignment="1" applyProtection="1">
      <alignment horizontal="center" vertical="center"/>
    </xf>
    <xf numFmtId="0" fontId="2" fillId="9" borderId="51" xfId="0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distributed" vertical="center"/>
    </xf>
    <xf numFmtId="0" fontId="2" fillId="8" borderId="53" xfId="0" applyFont="1" applyFill="1" applyBorder="1" applyAlignment="1" applyProtection="1">
      <alignment horizontal="center" vertical="center"/>
    </xf>
    <xf numFmtId="0" fontId="2" fillId="10" borderId="53" xfId="0" applyFont="1" applyFill="1" applyBorder="1" applyAlignment="1" applyProtection="1">
      <alignment horizontal="center" vertical="center"/>
    </xf>
    <xf numFmtId="0" fontId="2" fillId="9" borderId="53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186" fontId="2" fillId="0" borderId="10" xfId="1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187" fontId="2" fillId="0" borderId="4" xfId="0" applyNumberFormat="1" applyFont="1" applyBorder="1" applyAlignment="1" applyProtection="1">
      <alignment vertical="center"/>
    </xf>
    <xf numFmtId="187" fontId="2" fillId="8" borderId="4" xfId="0" applyNumberFormat="1" applyFont="1" applyFill="1" applyBorder="1" applyAlignment="1" applyProtection="1">
      <alignment vertical="center"/>
    </xf>
    <xf numFmtId="187" fontId="2" fillId="10" borderId="4" xfId="0" applyNumberFormat="1" applyFont="1" applyFill="1" applyBorder="1" applyAlignment="1" applyProtection="1">
      <alignment vertical="center"/>
    </xf>
    <xf numFmtId="187" fontId="2" fillId="9" borderId="4" xfId="0" applyNumberFormat="1" applyFont="1" applyFill="1" applyBorder="1" applyAlignment="1" applyProtection="1">
      <alignment vertical="center"/>
    </xf>
    <xf numFmtId="188" fontId="2" fillId="0" borderId="4" xfId="0" applyNumberFormat="1" applyFont="1" applyBorder="1" applyAlignment="1" applyProtection="1">
      <alignment vertical="center"/>
    </xf>
    <xf numFmtId="180" fontId="2" fillId="0" borderId="4" xfId="0" applyNumberFormat="1" applyFont="1" applyBorder="1" applyAlignment="1" applyProtection="1">
      <alignment vertical="center"/>
    </xf>
    <xf numFmtId="177" fontId="2" fillId="0" borderId="52" xfId="1" applyNumberFormat="1" applyFont="1" applyBorder="1" applyAlignment="1" applyProtection="1">
      <alignment vertical="center"/>
    </xf>
    <xf numFmtId="189" fontId="2" fillId="0" borderId="10" xfId="1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188" fontId="2" fillId="0" borderId="4" xfId="0" applyNumberFormat="1" applyFont="1" applyFill="1" applyBorder="1" applyAlignment="1" applyProtection="1">
      <alignment vertical="center"/>
    </xf>
    <xf numFmtId="180" fontId="2" fillId="0" borderId="4" xfId="0" applyNumberFormat="1" applyFont="1" applyFill="1" applyBorder="1" applyAlignment="1" applyProtection="1">
      <alignment vertical="center"/>
    </xf>
    <xf numFmtId="2" fontId="2" fillId="0" borderId="10" xfId="1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centerContinuous" vertical="center"/>
    </xf>
    <xf numFmtId="0" fontId="2" fillId="0" borderId="28" xfId="0" applyFont="1" applyBorder="1" applyAlignment="1" applyProtection="1">
      <alignment horizontal="centerContinuous" vertical="center"/>
    </xf>
    <xf numFmtId="0" fontId="2" fillId="0" borderId="27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186" fontId="2" fillId="0" borderId="4" xfId="0" applyNumberFormat="1" applyFont="1" applyBorder="1" applyAlignment="1" applyProtection="1">
      <alignment vertical="center"/>
    </xf>
    <xf numFmtId="177" fontId="3" fillId="0" borderId="4" xfId="1" applyNumberFormat="1" applyFont="1" applyBorder="1" applyAlignment="1" applyProtection="1">
      <alignment vertical="center"/>
    </xf>
    <xf numFmtId="188" fontId="2" fillId="0" borderId="0" xfId="1" applyNumberFormat="1" applyFont="1" applyBorder="1" applyAlignment="1" applyProtection="1">
      <alignment vertical="center"/>
    </xf>
    <xf numFmtId="189" fontId="2" fillId="0" borderId="0" xfId="1" applyNumberFormat="1" applyFont="1" applyBorder="1" applyAlignment="1" applyProtection="1">
      <alignment vertical="center"/>
    </xf>
    <xf numFmtId="177" fontId="2" fillId="0" borderId="0" xfId="1" applyNumberFormat="1" applyFont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2" fontId="2" fillId="0" borderId="13" xfId="1" applyNumberFormat="1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8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4" borderId="36" xfId="0" applyNumberFormat="1" applyFont="1" applyFill="1" applyBorder="1" applyAlignment="1" applyProtection="1">
      <alignment horizontal="center" vertical="center"/>
    </xf>
    <xf numFmtId="0" fontId="4" fillId="4" borderId="37" xfId="0" applyNumberFormat="1" applyFont="1" applyFill="1" applyBorder="1" applyAlignment="1" applyProtection="1">
      <alignment horizontal="center" vertical="center"/>
    </xf>
    <xf numFmtId="0" fontId="4" fillId="4" borderId="43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20" fontId="4" fillId="3" borderId="4" xfId="0" applyNumberFormat="1" applyFont="1" applyFill="1" applyBorder="1" applyAlignment="1" applyProtection="1">
      <alignment horizontal="center" vertical="center"/>
    </xf>
    <xf numFmtId="20" fontId="12" fillId="3" borderId="4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/>
    </xf>
    <xf numFmtId="179" fontId="12" fillId="7" borderId="4" xfId="0" applyNumberFormat="1" applyFont="1" applyFill="1" applyBorder="1" applyAlignment="1" applyProtection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/>
    </xf>
    <xf numFmtId="179" fontId="12" fillId="7" borderId="4" xfId="0" applyNumberFormat="1" applyFont="1" applyFill="1" applyBorder="1" applyAlignment="1" applyProtection="1">
      <alignment vertical="center"/>
    </xf>
    <xf numFmtId="176" fontId="12" fillId="7" borderId="4" xfId="0" applyNumberFormat="1" applyFont="1" applyFill="1" applyBorder="1" applyAlignment="1" applyProtection="1">
      <alignment horizontal="center" vertical="center"/>
    </xf>
    <xf numFmtId="182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83" fontId="4" fillId="0" borderId="5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84" fontId="12" fillId="7" borderId="4" xfId="0" applyNumberFormat="1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</xf>
    <xf numFmtId="177" fontId="12" fillId="7" borderId="4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/>
    </xf>
    <xf numFmtId="179" fontId="12" fillId="7" borderId="14" xfId="0" applyNumberFormat="1" applyFont="1" applyFill="1" applyBorder="1" applyAlignment="1" applyProtection="1">
      <alignment vertical="center"/>
    </xf>
    <xf numFmtId="178" fontId="4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4" borderId="0" xfId="0" applyFont="1" applyFill="1" applyProtection="1">
      <alignment vertical="center"/>
    </xf>
    <xf numFmtId="0" fontId="11" fillId="4" borderId="0" xfId="0" applyFont="1" applyFill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9" fontId="4" fillId="5" borderId="27" xfId="0" applyNumberFormat="1" applyFont="1" applyFill="1" applyBorder="1" applyAlignment="1">
      <alignment horizontal="center" vertical="center"/>
    </xf>
    <xf numFmtId="9" fontId="4" fillId="5" borderId="41" xfId="0" applyNumberFormat="1" applyFont="1" applyFill="1" applyBorder="1" applyAlignment="1">
      <alignment horizontal="center" vertical="center"/>
    </xf>
    <xf numFmtId="9" fontId="4" fillId="5" borderId="28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4" fillId="5" borderId="39" xfId="0" applyNumberFormat="1" applyFont="1" applyFill="1" applyBorder="1" applyAlignment="1">
      <alignment horizontal="center" vertical="center"/>
    </xf>
    <xf numFmtId="179" fontId="4" fillId="5" borderId="46" xfId="0" applyNumberFormat="1" applyFont="1" applyFill="1" applyBorder="1" applyAlignment="1">
      <alignment horizontal="center" vertical="center"/>
    </xf>
    <xf numFmtId="179" fontId="15" fillId="5" borderId="44" xfId="0" applyNumberFormat="1" applyFont="1" applyFill="1" applyBorder="1" applyAlignment="1">
      <alignment horizontal="center" vertical="center"/>
    </xf>
    <xf numFmtId="179" fontId="15" fillId="5" borderId="46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9" fontId="15" fillId="4" borderId="44" xfId="0" applyNumberFormat="1" applyFont="1" applyFill="1" applyBorder="1" applyAlignment="1">
      <alignment horizontal="center" vertical="center"/>
    </xf>
    <xf numFmtId="179" fontId="15" fillId="4" borderId="46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2" fontId="4" fillId="5" borderId="27" xfId="0" applyNumberFormat="1" applyFont="1" applyFill="1" applyBorder="1" applyAlignment="1">
      <alignment horizontal="center" vertical="center"/>
    </xf>
    <xf numFmtId="2" fontId="4" fillId="5" borderId="57" xfId="0" applyNumberFormat="1" applyFont="1" applyFill="1" applyBorder="1" applyAlignment="1">
      <alignment horizontal="center" vertical="center"/>
    </xf>
    <xf numFmtId="2" fontId="15" fillId="4" borderId="56" xfId="0" applyNumberFormat="1" applyFont="1" applyFill="1" applyBorder="1" applyAlignment="1">
      <alignment horizontal="center" vertical="center"/>
    </xf>
    <xf numFmtId="2" fontId="15" fillId="4" borderId="57" xfId="0" applyNumberFormat="1" applyFont="1" applyFill="1" applyBorder="1" applyAlignment="1">
      <alignment horizontal="center" vertical="center"/>
    </xf>
    <xf numFmtId="9" fontId="15" fillId="4" borderId="56" xfId="4" applyFont="1" applyFill="1" applyBorder="1" applyAlignment="1">
      <alignment horizontal="center" vertical="center"/>
    </xf>
    <xf numFmtId="9" fontId="15" fillId="4" borderId="57" xfId="4" applyFont="1" applyFill="1" applyBorder="1" applyAlignment="1">
      <alignment horizontal="center" vertical="center"/>
    </xf>
    <xf numFmtId="179" fontId="4" fillId="5" borderId="27" xfId="0" applyNumberFormat="1" applyFont="1" applyFill="1" applyBorder="1" applyAlignment="1">
      <alignment horizontal="center" vertical="center"/>
    </xf>
    <xf numFmtId="179" fontId="4" fillId="5" borderId="57" xfId="0" applyNumberFormat="1" applyFont="1" applyFill="1" applyBorder="1" applyAlignment="1">
      <alignment horizontal="center" vertical="center"/>
    </xf>
    <xf numFmtId="179" fontId="15" fillId="0" borderId="56" xfId="0" applyNumberFormat="1" applyFont="1" applyFill="1" applyBorder="1" applyAlignment="1">
      <alignment horizontal="center" vertical="center"/>
    </xf>
    <xf numFmtId="179" fontId="15" fillId="0" borderId="57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4" borderId="5" xfId="0" applyNumberFormat="1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4" fillId="4" borderId="20" xfId="0" applyNumberFormat="1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3" fillId="4" borderId="36" xfId="0" applyFont="1" applyFill="1" applyBorder="1" applyAlignment="1" applyProtection="1">
      <alignment horizontal="left" vertical="center"/>
    </xf>
    <xf numFmtId="0" fontId="3" fillId="4" borderId="37" xfId="0" applyFont="1" applyFill="1" applyBorder="1" applyAlignment="1" applyProtection="1">
      <alignment horizontal="left" vertical="center"/>
    </xf>
    <xf numFmtId="0" fontId="3" fillId="4" borderId="43" xfId="0" applyFont="1" applyFill="1" applyBorder="1" applyAlignment="1" applyProtection="1">
      <alignment horizontal="left" vertical="center"/>
    </xf>
    <xf numFmtId="0" fontId="3" fillId="4" borderId="39" xfId="0" applyFont="1" applyFill="1" applyBorder="1" applyAlignment="1" applyProtection="1">
      <alignment horizontal="left" vertical="center"/>
    </xf>
    <xf numFmtId="0" fontId="3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left" vertical="center"/>
    </xf>
    <xf numFmtId="0" fontId="4" fillId="4" borderId="14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4" borderId="15" xfId="0" applyNumberFormat="1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9" fontId="4" fillId="4" borderId="4" xfId="4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12" fillId="3" borderId="36" xfId="0" applyFont="1" applyFill="1" applyBorder="1" applyAlignment="1" applyProtection="1">
      <alignment horizontal="center" vertical="center"/>
    </xf>
    <xf numFmtId="0" fontId="12" fillId="3" borderId="38" xfId="0" applyFont="1" applyFill="1" applyBorder="1" applyAlignment="1" applyProtection="1">
      <alignment horizontal="center" vertical="center"/>
    </xf>
    <xf numFmtId="0" fontId="4" fillId="3" borderId="55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179" fontId="4" fillId="0" borderId="4" xfId="0" applyNumberFormat="1" applyFont="1" applyFill="1" applyBorder="1" applyAlignment="1" applyProtection="1">
      <alignment horizontal="center" vertical="center"/>
    </xf>
    <xf numFmtId="179" fontId="4" fillId="0" borderId="27" xfId="0" applyNumberFormat="1" applyFont="1" applyFill="1" applyBorder="1" applyAlignment="1" applyProtection="1">
      <alignment horizontal="center" vertical="center"/>
    </xf>
    <xf numFmtId="179" fontId="4" fillId="0" borderId="2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79" fontId="4" fillId="0" borderId="14" xfId="0" applyNumberFormat="1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2" fontId="4" fillId="4" borderId="27" xfId="0" applyNumberFormat="1" applyFont="1" applyFill="1" applyBorder="1" applyAlignment="1" applyProtection="1">
      <alignment horizontal="center" vertical="center"/>
    </xf>
    <xf numFmtId="2" fontId="4" fillId="4" borderId="28" xfId="0" applyNumberFormat="1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center" vertical="center"/>
    </xf>
    <xf numFmtId="0" fontId="10" fillId="0" borderId="18" xfId="1" applyFont="1" applyFill="1" applyBorder="1" applyAlignment="1" applyProtection="1">
      <alignment horizontal="center" vertical="center"/>
    </xf>
    <xf numFmtId="0" fontId="3" fillId="7" borderId="6" xfId="1" applyFont="1" applyFill="1" applyBorder="1" applyAlignment="1" applyProtection="1">
      <alignment horizontal="center" vertical="center"/>
    </xf>
    <xf numFmtId="0" fontId="3" fillId="7" borderId="8" xfId="1" applyFont="1" applyFill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center"/>
    </xf>
    <xf numFmtId="0" fontId="3" fillId="0" borderId="37" xfId="1" applyFont="1" applyFill="1" applyBorder="1" applyAlignment="1" applyProtection="1">
      <alignment horizontal="center" vertical="center"/>
    </xf>
    <xf numFmtId="0" fontId="3" fillId="0" borderId="43" xfId="1" applyFont="1" applyFill="1" applyBorder="1" applyAlignment="1" applyProtection="1">
      <alignment horizontal="center" vertical="center"/>
    </xf>
    <xf numFmtId="179" fontId="3" fillId="4" borderId="45" xfId="1" applyNumberFormat="1" applyFont="1" applyFill="1" applyBorder="1" applyAlignment="1" applyProtection="1">
      <alignment horizontal="center" vertical="center"/>
    </xf>
    <xf numFmtId="179" fontId="9" fillId="4" borderId="46" xfId="1" applyNumberFormat="1" applyFill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/>
    </xf>
    <xf numFmtId="0" fontId="2" fillId="6" borderId="4" xfId="1" applyFont="1" applyFill="1" applyBorder="1" applyAlignment="1" applyProtection="1">
      <alignment horizontal="center" vertical="center"/>
    </xf>
    <xf numFmtId="0" fontId="2" fillId="7" borderId="27" xfId="1" applyFont="1" applyFill="1" applyBorder="1" applyAlignment="1" applyProtection="1">
      <alignment horizontal="center" vertical="center"/>
    </xf>
    <xf numFmtId="0" fontId="2" fillId="7" borderId="28" xfId="1" applyFont="1" applyFill="1" applyBorder="1" applyAlignment="1" applyProtection="1">
      <alignment horizontal="center" vertical="center"/>
    </xf>
    <xf numFmtId="0" fontId="9" fillId="7" borderId="41" xfId="1" applyFill="1" applyBorder="1" applyAlignment="1" applyProtection="1">
      <alignment horizontal="center" vertical="center"/>
    </xf>
    <xf numFmtId="0" fontId="9" fillId="7" borderId="28" xfId="1" applyFill="1" applyBorder="1" applyAlignment="1" applyProtection="1">
      <alignment horizontal="center" vertical="center"/>
    </xf>
    <xf numFmtId="0" fontId="2" fillId="7" borderId="41" xfId="1" applyFont="1" applyFill="1" applyBorder="1" applyAlignment="1" applyProtection="1">
      <alignment horizontal="center" vertical="center"/>
    </xf>
    <xf numFmtId="0" fontId="2" fillId="7" borderId="52" xfId="1" applyFont="1" applyFill="1" applyBorder="1" applyAlignment="1" applyProtection="1">
      <alignment horizontal="center" vertical="center"/>
    </xf>
    <xf numFmtId="0" fontId="9" fillId="7" borderId="53" xfId="1" applyFill="1" applyBorder="1" applyAlignment="1" applyProtection="1">
      <alignment horizontal="center" vertical="center"/>
    </xf>
  </cellXfs>
  <cellStyles count="5">
    <cellStyle name="백분율" xfId="4" builtinId="5"/>
    <cellStyle name="常规_110412_Gree_GREE 24K  Fresh wind _Gree实验结果(412)" xfId="2"/>
    <cellStyle name="표준" xfId="0" builtinId="0"/>
    <cellStyle name="표준 2" xfId="1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5865448166129495"/>
          <c:w val="0.83152537182852138"/>
          <c:h val="0.62536575415119744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'가변용량(일반)'!$G$21:$G$35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37-4E7B-98A9-B0ACC95CC66C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'가변용량(일반)'!$I$21:$I$35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37-4E7B-98A9-B0ACC95CC66C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'가변용량(일반)'!$K$21:$K$35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37-4E7B-98A9-B0ACC95CC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49312"/>
        <c:axId val="243550848"/>
      </c:lineChart>
      <c:catAx>
        <c:axId val="2435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50848"/>
        <c:crosses val="autoZero"/>
        <c:auto val="1"/>
        <c:lblAlgn val="ctr"/>
        <c:lblOffset val="100"/>
        <c:noMultiLvlLbl val="0"/>
      </c:catAx>
      <c:valAx>
        <c:axId val="2435508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354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79876126595285"/>
          <c:y val="0.22397723273096609"/>
          <c:w val="0.79570137066200053"/>
          <c:h val="9.3265353325087244E-2"/>
        </c:manualLayout>
      </c:layout>
      <c:overlay val="0"/>
      <c:txPr>
        <a:bodyPr/>
        <a:lstStyle/>
        <a:p>
          <a:pPr>
            <a:defRPr sz="900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7402272497678398"/>
          <c:w val="0.84541426071741022"/>
          <c:h val="0.61079736220423519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'가변용량(일반)'!$H$21:$H$35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8A-4CC5-AB6A-FAEAF233DF16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'가변용량(일반)'!$J$21:$J$35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8A-4CC5-AB6A-FAEAF233DF16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'가변용량(일반)'!$L$21:$L$35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8A-4CC5-AB6A-FAEAF233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09600"/>
        <c:axId val="244019584"/>
      </c:lineChart>
      <c:catAx>
        <c:axId val="244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9584"/>
        <c:crosses val="autoZero"/>
        <c:auto val="1"/>
        <c:lblAlgn val="ctr"/>
        <c:lblOffset val="100"/>
        <c:noMultiLvlLbl val="0"/>
      </c:catAx>
      <c:valAx>
        <c:axId val="244019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400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8888888888889"/>
          <c:y val="0.26627918346531854"/>
          <c:w val="0.84257377976421532"/>
          <c:h val="9.62685490968082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30146600032089182"/>
          <c:w val="0.84521981627296594"/>
          <c:h val="0.58335408686012735"/>
        </c:manualLayout>
      </c:layout>
      <c:lineChart>
        <c:grouping val="standard"/>
        <c:varyColors val="0"/>
        <c:ser>
          <c:idx val="2"/>
          <c:order val="0"/>
          <c:tx>
            <c:v>EER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'가변용량(일반)'!$T$21:$T$35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50-4C9A-996B-D136E215CFA3}"/>
            </c:ext>
          </c:extLst>
        </c:ser>
        <c:ser>
          <c:idx val="3"/>
          <c:order val="1"/>
          <c:tx>
            <c:v>CSPF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'가변용량(일반)'!$U$21:$U$34</c:f>
              <c:numCache>
                <c:formatCode>0.000_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50-4C9A-996B-D136E215C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45312"/>
        <c:axId val="244046848"/>
      </c:lineChart>
      <c:catAx>
        <c:axId val="2440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46848"/>
        <c:crosses val="autoZero"/>
        <c:auto val="1"/>
        <c:lblAlgn val="ctr"/>
        <c:lblOffset val="100"/>
        <c:noMultiLvlLbl val="0"/>
      </c:catAx>
      <c:valAx>
        <c:axId val="24404684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440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23753396178434"/>
          <c:y val="0.66004883974642958"/>
          <c:w val="0.27823233652615004"/>
          <c:h val="0.20892713546058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5865448166129495"/>
          <c:w val="0.83152537182852138"/>
          <c:h val="0.62536575415119744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'가변용량(홈멀티)'!$G$21:$G$35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3E-4B69-8A74-653FC7E2257D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'가변용량(홈멀티)'!$I$21:$I$35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3E-4B69-8A74-653FC7E2257D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'가변용량(홈멀티)'!$K$21:$K$35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3E-4B69-8A74-653FC7E22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49824"/>
        <c:axId val="244751360"/>
      </c:lineChart>
      <c:catAx>
        <c:axId val="2447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751360"/>
        <c:crosses val="autoZero"/>
        <c:auto val="1"/>
        <c:lblAlgn val="ctr"/>
        <c:lblOffset val="100"/>
        <c:noMultiLvlLbl val="0"/>
      </c:catAx>
      <c:valAx>
        <c:axId val="2447513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474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79876126595285"/>
          <c:y val="0.22397723273096609"/>
          <c:w val="0.79570137066200053"/>
          <c:h val="9.3265353325087244E-2"/>
        </c:manualLayout>
      </c:layout>
      <c:overlay val="0"/>
      <c:txPr>
        <a:bodyPr/>
        <a:lstStyle/>
        <a:p>
          <a:pPr>
            <a:defRPr sz="900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7402272497678398"/>
          <c:w val="0.84541426071741022"/>
          <c:h val="0.61079736220423519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'가변용량(홈멀티)'!$H$21:$H$35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0B-4AC3-A132-303913657A30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'가변용량(홈멀티)'!$J$21:$J$35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0B-4AC3-A132-303913657A30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'가변용량(홈멀티)'!$L$21:$L$35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0B-4AC3-A132-303913657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2592"/>
        <c:axId val="244784128"/>
      </c:lineChart>
      <c:catAx>
        <c:axId val="2447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784128"/>
        <c:crosses val="autoZero"/>
        <c:auto val="1"/>
        <c:lblAlgn val="ctr"/>
        <c:lblOffset val="100"/>
        <c:noMultiLvlLbl val="0"/>
      </c:catAx>
      <c:valAx>
        <c:axId val="2447841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478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8888888888889"/>
          <c:y val="0.26627918346531854"/>
          <c:w val="0.84257377976421532"/>
          <c:h val="9.62685490968082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30146600032089182"/>
          <c:w val="0.84521981627296594"/>
          <c:h val="0.58335408686012735"/>
        </c:manualLayout>
      </c:layout>
      <c:lineChart>
        <c:grouping val="standard"/>
        <c:varyColors val="0"/>
        <c:ser>
          <c:idx val="2"/>
          <c:order val="0"/>
          <c:tx>
            <c:v>EER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'가변용량(홈멀티)'!$T$21:$T$35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85-4D64-A911-1AA5447C761A}"/>
            </c:ext>
          </c:extLst>
        </c:ser>
        <c:ser>
          <c:idx val="3"/>
          <c:order val="1"/>
          <c:tx>
            <c:v>CSPF</c:v>
          </c:tx>
          <c:marker>
            <c:symbol val="none"/>
          </c:marker>
          <c:cat>
            <c:numRef>
              <c:f>'가변용량(홈멀티)'!$D$21:$D$35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'가변용량(홈멀티)'!$U$21:$U$34</c:f>
              <c:numCache>
                <c:formatCode>0.000_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85-4D64-A911-1AA5447C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8688"/>
        <c:axId val="244820224"/>
      </c:lineChart>
      <c:catAx>
        <c:axId val="2448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820224"/>
        <c:crosses val="autoZero"/>
        <c:auto val="1"/>
        <c:lblAlgn val="ctr"/>
        <c:lblOffset val="100"/>
        <c:noMultiLvlLbl val="0"/>
      </c:catAx>
      <c:valAx>
        <c:axId val="2448202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4481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23753396178434"/>
          <c:y val="0.66004883974642958"/>
          <c:w val="0.27823233652615004"/>
          <c:h val="0.20892713546058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1068368</xdr:colOff>
      <xdr:row>0</xdr:row>
      <xdr:rowOff>150568</xdr:rowOff>
    </xdr:from>
    <xdr:to>
      <xdr:col>9</xdr:col>
      <xdr:colOff>738683</xdr:colOff>
      <xdr:row>0</xdr:row>
      <xdr:rowOff>582616</xdr:rowOff>
    </xdr:to>
    <xdr:pic>
      <xdr:nvPicPr>
        <xdr:cNvPr id="2" name="그림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1293" y="150568"/>
          <a:ext cx="1956315" cy="43204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188911</xdr:colOff>
      <xdr:row>0</xdr:row>
      <xdr:rowOff>633370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200025" y="123825"/>
          <a:ext cx="2093911" cy="509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296843</xdr:colOff>
      <xdr:row>0</xdr:row>
      <xdr:rowOff>150568</xdr:rowOff>
    </xdr:from>
    <xdr:to>
      <xdr:col>8</xdr:col>
      <xdr:colOff>1014908</xdr:colOff>
      <xdr:row>0</xdr:row>
      <xdr:rowOff>582616</xdr:rowOff>
    </xdr:to>
    <xdr:pic>
      <xdr:nvPicPr>
        <xdr:cNvPr id="4" name="그림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0843" y="150568"/>
          <a:ext cx="1956315" cy="43204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26986</xdr:colOff>
      <xdr:row>0</xdr:row>
      <xdr:rowOff>604795</xdr:rowOff>
    </xdr:to>
    <xdr:pic>
      <xdr:nvPicPr>
        <xdr:cNvPr id="5" name="그림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123825" y="95250"/>
          <a:ext cx="2093911" cy="509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285077</xdr:colOff>
      <xdr:row>0</xdr:row>
      <xdr:rowOff>83893</xdr:rowOff>
    </xdr:from>
    <xdr:to>
      <xdr:col>21</xdr:col>
      <xdr:colOff>216</xdr:colOff>
      <xdr:row>0</xdr:row>
      <xdr:rowOff>515941</xdr:rowOff>
    </xdr:to>
    <xdr:pic>
      <xdr:nvPicPr>
        <xdr:cNvPr id="7" name="그림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8783" y="83893"/>
          <a:ext cx="1967521" cy="4320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76200</xdr:rowOff>
    </xdr:from>
    <xdr:to>
      <xdr:col>4</xdr:col>
      <xdr:colOff>660679</xdr:colOff>
      <xdr:row>0</xdr:row>
      <xdr:rowOff>585745</xdr:rowOff>
    </xdr:to>
    <xdr:pic>
      <xdr:nvPicPr>
        <xdr:cNvPr id="8" name="그림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438150" y="76200"/>
          <a:ext cx="2093911" cy="509545"/>
        </a:xfrm>
        <a:prstGeom prst="rect">
          <a:avLst/>
        </a:prstGeom>
      </xdr:spPr>
    </xdr:pic>
    <xdr:clientData/>
  </xdr:twoCellAnchor>
  <xdr:twoCellAnchor>
    <xdr:from>
      <xdr:col>22</xdr:col>
      <xdr:colOff>142875</xdr:colOff>
      <xdr:row>0</xdr:row>
      <xdr:rowOff>0</xdr:rowOff>
    </xdr:from>
    <xdr:to>
      <xdr:col>26</xdr:col>
      <xdr:colOff>695325</xdr:colOff>
      <xdr:row>8</xdr:row>
      <xdr:rowOff>190500</xdr:rowOff>
    </xdr:to>
    <xdr:grpSp>
      <xdr:nvGrpSpPr>
        <xdr:cNvPr id="20" name="그룹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14820900" y="0"/>
          <a:ext cx="3600450" cy="2790825"/>
          <a:chOff x="600075" y="7988113"/>
          <a:chExt cx="4600015" cy="3676650"/>
        </a:xfrm>
      </xdr:grpSpPr>
      <xdr:graphicFrame macro="">
        <xdr:nvGraphicFramePr>
          <xdr:cNvPr id="21" name="차트 20">
            <a:extLst>
              <a:ext uri="{FF2B5EF4-FFF2-40B4-BE49-F238E27FC236}">
                <a16:creationId xmlns="" xmlns:a16="http://schemas.microsoft.com/office/drawing/2014/main" id="{00000000-0008-0000-0200-000015000000}"/>
              </a:ext>
            </a:extLst>
          </xdr:cNvPr>
          <xdr:cNvGraphicFramePr/>
        </xdr:nvGraphicFramePr>
        <xdr:xfrm>
          <a:off x="600075" y="7988113"/>
          <a:ext cx="4600015" cy="3676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2" name="TextBox 21">
            <a:extLst>
              <a:ext uri="{FF2B5EF4-FFF2-40B4-BE49-F238E27FC236}">
                <a16:creationId xmlns=""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910602" y="8188138"/>
            <a:ext cx="2955905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냉방능력 변화추이</a:t>
            </a:r>
          </a:p>
        </xdr:txBody>
      </xdr:sp>
    </xdr:grpSp>
    <xdr:clientData/>
  </xdr:twoCellAnchor>
  <xdr:twoCellAnchor>
    <xdr:from>
      <xdr:col>22</xdr:col>
      <xdr:colOff>146170</xdr:colOff>
      <xdr:row>9</xdr:row>
      <xdr:rowOff>103518</xdr:rowOff>
    </xdr:from>
    <xdr:to>
      <xdr:col>26</xdr:col>
      <xdr:colOff>704850</xdr:colOff>
      <xdr:row>24</xdr:row>
      <xdr:rowOff>35057</xdr:rowOff>
    </xdr:to>
    <xdr:grpSp>
      <xdr:nvGrpSpPr>
        <xdr:cNvPr id="23" name="그룹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4824195" y="2961018"/>
          <a:ext cx="3606680" cy="2503289"/>
          <a:chOff x="6358218" y="7969063"/>
          <a:chExt cx="4605617" cy="3702182"/>
        </a:xfrm>
      </xdr:grpSpPr>
      <xdr:graphicFrame macro="">
        <xdr:nvGraphicFramePr>
          <xdr:cNvPr id="24" name="차트 23">
            <a:extLst>
              <a:ext uri="{FF2B5EF4-FFF2-40B4-BE49-F238E27FC236}">
                <a16:creationId xmlns="" xmlns:a16="http://schemas.microsoft.com/office/drawing/2014/main" id="{00000000-0008-0000-0200-000018000000}"/>
              </a:ext>
            </a:extLst>
          </xdr:cNvPr>
          <xdr:cNvGraphicFramePr>
            <a:graphicFrameLocks/>
          </xdr:cNvGraphicFramePr>
        </xdr:nvGraphicFramePr>
        <xdr:xfrm>
          <a:off x="6358218" y="7969063"/>
          <a:ext cx="4605617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5" name="TextBox 24">
            <a:extLst>
              <a:ext uri="{FF2B5EF4-FFF2-40B4-BE49-F238E27FC236}">
                <a16:creationId xmlns="" xmlns:a16="http://schemas.microsoft.com/office/drawing/2014/main" id="{00000000-0008-0000-0200-000019000000}"/>
              </a:ext>
            </a:extLst>
          </xdr:cNvPr>
          <xdr:cNvSpPr txBox="1"/>
        </xdr:nvSpPr>
        <xdr:spPr>
          <a:xfrm>
            <a:off x="7855324" y="8216712"/>
            <a:ext cx="300188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소비전력 변화추이</a:t>
            </a:r>
          </a:p>
        </xdr:txBody>
      </xdr:sp>
    </xdr:grpSp>
    <xdr:clientData/>
  </xdr:twoCellAnchor>
  <xdr:twoCellAnchor>
    <xdr:from>
      <xdr:col>22</xdr:col>
      <xdr:colOff>149285</xdr:colOff>
      <xdr:row>25</xdr:row>
      <xdr:rowOff>8268</xdr:rowOff>
    </xdr:from>
    <xdr:to>
      <xdr:col>26</xdr:col>
      <xdr:colOff>723900</xdr:colOff>
      <xdr:row>39</xdr:row>
      <xdr:rowOff>38100</xdr:rowOff>
    </xdr:to>
    <xdr:grpSp>
      <xdr:nvGrpSpPr>
        <xdr:cNvPr id="26" name="그룹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14827310" y="5608968"/>
          <a:ext cx="3622615" cy="2439657"/>
          <a:chOff x="12093388" y="7959538"/>
          <a:chExt cx="4600015" cy="3702182"/>
        </a:xfrm>
      </xdr:grpSpPr>
      <xdr:graphicFrame macro="">
        <xdr:nvGraphicFramePr>
          <xdr:cNvPr id="27" name="차트 26">
            <a:extLst>
              <a:ext uri="{FF2B5EF4-FFF2-40B4-BE49-F238E27FC236}">
                <a16:creationId xmlns="" xmlns:a16="http://schemas.microsoft.com/office/drawing/2014/main" id="{00000000-0008-0000-0200-00001B000000}"/>
              </a:ext>
            </a:extLst>
          </xdr:cNvPr>
          <xdr:cNvGraphicFramePr>
            <a:graphicFrameLocks/>
          </xdr:cNvGraphicFramePr>
        </xdr:nvGraphicFramePr>
        <xdr:xfrm>
          <a:off x="12093388" y="7959538"/>
          <a:ext cx="4600015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28" name="TextBox 27">
            <a:extLst>
              <a:ext uri="{FF2B5EF4-FFF2-40B4-BE49-F238E27FC236}">
                <a16:creationId xmlns=""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13695270" y="8283388"/>
            <a:ext cx="234529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효율 변화추이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285077</xdr:colOff>
      <xdr:row>0</xdr:row>
      <xdr:rowOff>83893</xdr:rowOff>
    </xdr:from>
    <xdr:to>
      <xdr:col>21</xdr:col>
      <xdr:colOff>216</xdr:colOff>
      <xdr:row>0</xdr:row>
      <xdr:rowOff>515941</xdr:rowOff>
    </xdr:to>
    <xdr:pic>
      <xdr:nvPicPr>
        <xdr:cNvPr id="2" name="그림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3752" y="83893"/>
          <a:ext cx="1972564" cy="4320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76200</xdr:rowOff>
    </xdr:from>
    <xdr:to>
      <xdr:col>4</xdr:col>
      <xdr:colOff>660679</xdr:colOff>
      <xdr:row>0</xdr:row>
      <xdr:rowOff>585745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276225" y="76200"/>
          <a:ext cx="2108479" cy="509545"/>
        </a:xfrm>
        <a:prstGeom prst="rect">
          <a:avLst/>
        </a:prstGeom>
      </xdr:spPr>
    </xdr:pic>
    <xdr:clientData/>
  </xdr:twoCellAnchor>
  <xdr:twoCellAnchor>
    <xdr:from>
      <xdr:col>22</xdr:col>
      <xdr:colOff>142875</xdr:colOff>
      <xdr:row>0</xdr:row>
      <xdr:rowOff>0</xdr:rowOff>
    </xdr:from>
    <xdr:to>
      <xdr:col>26</xdr:col>
      <xdr:colOff>695325</xdr:colOff>
      <xdr:row>8</xdr:row>
      <xdr:rowOff>190500</xdr:rowOff>
    </xdr:to>
    <xdr:grpSp>
      <xdr:nvGrpSpPr>
        <xdr:cNvPr id="4" name="그룹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14820900" y="0"/>
          <a:ext cx="3600450" cy="2790825"/>
          <a:chOff x="600075" y="7988113"/>
          <a:chExt cx="4600015" cy="3676650"/>
        </a:xfrm>
      </xdr:grpSpPr>
      <xdr:graphicFrame macro="">
        <xdr:nvGraphicFramePr>
          <xdr:cNvPr id="5" name="차트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GraphicFramePr/>
        </xdr:nvGraphicFramePr>
        <xdr:xfrm>
          <a:off x="600075" y="7988113"/>
          <a:ext cx="4600015" cy="3676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1910602" y="8188138"/>
            <a:ext cx="2955905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냉방능력 변화추이</a:t>
            </a:r>
          </a:p>
        </xdr:txBody>
      </xdr:sp>
    </xdr:grpSp>
    <xdr:clientData/>
  </xdr:twoCellAnchor>
  <xdr:twoCellAnchor>
    <xdr:from>
      <xdr:col>22</xdr:col>
      <xdr:colOff>146170</xdr:colOff>
      <xdr:row>9</xdr:row>
      <xdr:rowOff>103518</xdr:rowOff>
    </xdr:from>
    <xdr:to>
      <xdr:col>26</xdr:col>
      <xdr:colOff>704850</xdr:colOff>
      <xdr:row>24</xdr:row>
      <xdr:rowOff>35057</xdr:rowOff>
    </xdr:to>
    <xdr:grpSp>
      <xdr:nvGrpSpPr>
        <xdr:cNvPr id="7" name="그룹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14824195" y="2961018"/>
          <a:ext cx="3606680" cy="2503289"/>
          <a:chOff x="6358218" y="7969063"/>
          <a:chExt cx="4605617" cy="3702182"/>
        </a:xfrm>
      </xdr:grpSpPr>
      <xdr:graphicFrame macro="">
        <xdr:nvGraphicFramePr>
          <xdr:cNvPr id="8" name="차트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GraphicFramePr>
            <a:graphicFrameLocks/>
          </xdr:cNvGraphicFramePr>
        </xdr:nvGraphicFramePr>
        <xdr:xfrm>
          <a:off x="6358218" y="7969063"/>
          <a:ext cx="4605617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855324" y="8216712"/>
            <a:ext cx="300188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소비전력 변화추이</a:t>
            </a:r>
          </a:p>
        </xdr:txBody>
      </xdr:sp>
    </xdr:grpSp>
    <xdr:clientData/>
  </xdr:twoCellAnchor>
  <xdr:twoCellAnchor>
    <xdr:from>
      <xdr:col>22</xdr:col>
      <xdr:colOff>149285</xdr:colOff>
      <xdr:row>25</xdr:row>
      <xdr:rowOff>8268</xdr:rowOff>
    </xdr:from>
    <xdr:to>
      <xdr:col>26</xdr:col>
      <xdr:colOff>723900</xdr:colOff>
      <xdr:row>39</xdr:row>
      <xdr:rowOff>38100</xdr:rowOff>
    </xdr:to>
    <xdr:grpSp>
      <xdr:nvGrpSpPr>
        <xdr:cNvPr id="10" name="그룹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14827310" y="5608968"/>
          <a:ext cx="3622615" cy="2439657"/>
          <a:chOff x="12093388" y="7959538"/>
          <a:chExt cx="4600015" cy="3702182"/>
        </a:xfrm>
      </xdr:grpSpPr>
      <xdr:graphicFrame macro="">
        <xdr:nvGraphicFramePr>
          <xdr:cNvPr id="11" name="차트 10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GraphicFramePr>
            <a:graphicFrameLocks/>
          </xdr:cNvGraphicFramePr>
        </xdr:nvGraphicFramePr>
        <xdr:xfrm>
          <a:off x="12093388" y="7959538"/>
          <a:ext cx="4600015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2" name="TextBox 11">
            <a:extLst>
              <a:ext uri="{FF2B5EF4-FFF2-40B4-BE49-F238E27FC236}">
                <a16:creationId xmlns=""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3695270" y="8283388"/>
            <a:ext cx="234529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효율 변화추이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zoomScaleNormal="100" zoomScaleSheetLayoutView="100" workbookViewId="0">
      <selection activeCell="K2" sqref="K2"/>
    </sheetView>
  </sheetViews>
  <sheetFormatPr defaultRowHeight="12" x14ac:dyDescent="0.15"/>
  <cols>
    <col min="1" max="1" width="16.6640625" style="1" customWidth="1"/>
    <col min="2" max="2" width="7.88671875" style="1" customWidth="1"/>
    <col min="3" max="4" width="11" style="1" customWidth="1"/>
    <col min="5" max="10" width="13.33203125" style="1" customWidth="1"/>
    <col min="11" max="16384" width="8.88671875" style="1"/>
  </cols>
  <sheetData>
    <row r="1" spans="1:10" ht="60" customHeight="1" thickBot="1" x14ac:dyDescent="0.2">
      <c r="A1" s="249" t="s">
        <v>227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30.75" customHeight="1" thickBot="1" x14ac:dyDescent="0.2">
      <c r="J2" s="47" t="s">
        <v>259</v>
      </c>
    </row>
    <row r="3" spans="1:10" ht="22.5" customHeight="1" x14ac:dyDescent="0.15">
      <c r="A3" s="78" t="s">
        <v>95</v>
      </c>
      <c r="B3" s="261" t="s">
        <v>250</v>
      </c>
      <c r="C3" s="261"/>
      <c r="D3" s="261"/>
      <c r="E3" s="261"/>
      <c r="F3" s="261"/>
      <c r="G3" s="261"/>
      <c r="H3" s="261"/>
      <c r="I3" s="261"/>
      <c r="J3" s="262"/>
    </row>
    <row r="4" spans="1:10" ht="22.5" customHeight="1" thickBot="1" x14ac:dyDescent="0.2">
      <c r="A4" s="79" t="s">
        <v>96</v>
      </c>
      <c r="B4" s="263" t="s">
        <v>224</v>
      </c>
      <c r="C4" s="263"/>
      <c r="D4" s="263"/>
      <c r="E4" s="263"/>
      <c r="F4" s="263"/>
      <c r="G4" s="263"/>
      <c r="H4" s="263"/>
      <c r="I4" s="263"/>
      <c r="J4" s="264"/>
    </row>
    <row r="5" spans="1:10" ht="22.5" customHeight="1" x14ac:dyDescent="0.15"/>
    <row r="6" spans="1:10" ht="22.5" customHeight="1" thickBot="1" x14ac:dyDescent="0.2">
      <c r="A6" s="2" t="s">
        <v>4</v>
      </c>
      <c r="B6" s="2"/>
      <c r="I6" s="4"/>
      <c r="J6" s="97" t="s">
        <v>76</v>
      </c>
    </row>
    <row r="7" spans="1:10" ht="22.5" customHeight="1" x14ac:dyDescent="0.15">
      <c r="A7" s="268" t="s">
        <v>185</v>
      </c>
      <c r="B7" s="253"/>
      <c r="C7" s="260" t="s">
        <v>99</v>
      </c>
      <c r="D7" s="260"/>
      <c r="E7" s="260"/>
      <c r="F7" s="252" t="s">
        <v>20</v>
      </c>
      <c r="G7" s="253"/>
      <c r="H7" s="48" t="s">
        <v>242</v>
      </c>
      <c r="I7" s="48" t="s">
        <v>243</v>
      </c>
      <c r="J7" s="87" t="s">
        <v>244</v>
      </c>
    </row>
    <row r="8" spans="1:10" ht="22.5" customHeight="1" x14ac:dyDescent="0.15">
      <c r="A8" s="269" t="s">
        <v>77</v>
      </c>
      <c r="B8" s="257"/>
      <c r="C8" s="254" t="s">
        <v>99</v>
      </c>
      <c r="D8" s="254"/>
      <c r="E8" s="254"/>
      <c r="F8" s="256" t="s">
        <v>26</v>
      </c>
      <c r="G8" s="257"/>
      <c r="H8" s="254" t="s">
        <v>101</v>
      </c>
      <c r="I8" s="254"/>
      <c r="J8" s="255"/>
    </row>
    <row r="9" spans="1:10" ht="22.5" customHeight="1" x14ac:dyDescent="0.15">
      <c r="A9" s="269" t="s">
        <v>27</v>
      </c>
      <c r="B9" s="257"/>
      <c r="C9" s="254" t="s">
        <v>251</v>
      </c>
      <c r="D9" s="254"/>
      <c r="E9" s="254"/>
      <c r="F9" s="256" t="s">
        <v>28</v>
      </c>
      <c r="G9" s="257"/>
      <c r="H9" s="254" t="s">
        <v>258</v>
      </c>
      <c r="I9" s="254"/>
      <c r="J9" s="255"/>
    </row>
    <row r="10" spans="1:10" ht="22.5" customHeight="1" x14ac:dyDescent="0.15">
      <c r="A10" s="269" t="s">
        <v>30</v>
      </c>
      <c r="B10" s="257"/>
      <c r="C10" s="254" t="s">
        <v>98</v>
      </c>
      <c r="D10" s="254"/>
      <c r="E10" s="254"/>
      <c r="F10" s="256" t="s">
        <v>29</v>
      </c>
      <c r="G10" s="257"/>
      <c r="H10" s="258" t="str">
        <f>IF(C11=100%,"일반제품",IF(C11&gt;160%,"재입력",IF(C11&gt;=100%,"홈멀티제품",IF(C11&lt;=100%,"재입력"))))</f>
        <v>홈멀티제품</v>
      </c>
      <c r="I10" s="258"/>
      <c r="J10" s="259"/>
    </row>
    <row r="11" spans="1:10" ht="22.5" customHeight="1" x14ac:dyDescent="0.15">
      <c r="A11" s="269" t="s">
        <v>31</v>
      </c>
      <c r="B11" s="257"/>
      <c r="C11" s="265">
        <v>1.6</v>
      </c>
      <c r="D11" s="266"/>
      <c r="E11" s="267"/>
      <c r="F11" s="256" t="s">
        <v>32</v>
      </c>
      <c r="G11" s="257"/>
      <c r="H11" s="254" t="s">
        <v>103</v>
      </c>
      <c r="I11" s="254"/>
      <c r="J11" s="255"/>
    </row>
    <row r="12" spans="1:10" ht="22.5" customHeight="1" x14ac:dyDescent="0.15">
      <c r="A12" s="269" t="s">
        <v>57</v>
      </c>
      <c r="B12" s="257"/>
      <c r="C12" s="280" t="s">
        <v>99</v>
      </c>
      <c r="D12" s="254"/>
      <c r="E12" s="254"/>
      <c r="F12" s="256" t="s">
        <v>105</v>
      </c>
      <c r="G12" s="257"/>
      <c r="H12" s="254" t="s">
        <v>107</v>
      </c>
      <c r="I12" s="254"/>
      <c r="J12" s="255"/>
    </row>
    <row r="13" spans="1:10" ht="22.5" customHeight="1" thickBot="1" x14ac:dyDescent="0.2">
      <c r="A13" s="273" t="s">
        <v>19</v>
      </c>
      <c r="B13" s="274"/>
      <c r="C13" s="248" t="s">
        <v>100</v>
      </c>
      <c r="D13" s="248"/>
      <c r="E13" s="248"/>
      <c r="F13" s="288" t="s">
        <v>21</v>
      </c>
      <c r="G13" s="274"/>
      <c r="H13" s="286" t="str">
        <f>IF(C10="일반제품","수동대기",IF(C10="네트워크제품","능동대기"))</f>
        <v>능동대기</v>
      </c>
      <c r="I13" s="286"/>
      <c r="J13" s="287"/>
    </row>
    <row r="14" spans="1:10" ht="22.5" customHeight="1" x14ac:dyDescent="0.15"/>
    <row r="15" spans="1:10" ht="22.5" customHeight="1" thickBot="1" x14ac:dyDescent="0.2">
      <c r="A15" s="2" t="s">
        <v>90</v>
      </c>
    </row>
    <row r="16" spans="1:10" ht="22.5" customHeight="1" x14ac:dyDescent="0.15">
      <c r="A16" s="289" t="s">
        <v>2</v>
      </c>
      <c r="B16" s="240" t="s">
        <v>3</v>
      </c>
      <c r="C16" s="252" t="s">
        <v>169</v>
      </c>
      <c r="D16" s="291"/>
      <c r="E16" s="268" t="s">
        <v>165</v>
      </c>
      <c r="F16" s="301"/>
      <c r="G16" s="301"/>
      <c r="H16" s="291"/>
    </row>
    <row r="17" spans="1:10" ht="22.5" customHeight="1" x14ac:dyDescent="0.15">
      <c r="A17" s="290"/>
      <c r="B17" s="241"/>
      <c r="C17" s="8" t="s">
        <v>91</v>
      </c>
      <c r="D17" s="41" t="s">
        <v>256</v>
      </c>
      <c r="E17" s="46" t="s">
        <v>91</v>
      </c>
      <c r="F17" s="41" t="s">
        <v>256</v>
      </c>
      <c r="G17" s="46" t="s">
        <v>245</v>
      </c>
      <c r="H17" s="41" t="s">
        <v>257</v>
      </c>
    </row>
    <row r="18" spans="1:10" ht="22.5" customHeight="1" x14ac:dyDescent="0.15">
      <c r="A18" s="6" t="s">
        <v>34</v>
      </c>
      <c r="B18" s="50" t="s">
        <v>1</v>
      </c>
      <c r="C18" s="67" t="s">
        <v>249</v>
      </c>
      <c r="D18" s="68" t="s">
        <v>231</v>
      </c>
      <c r="E18" s="51" t="str">
        <f>E33</f>
        <v>"결과입력"</v>
      </c>
      <c r="F18" s="52" t="str">
        <f>E39</f>
        <v>"결과입력"</v>
      </c>
      <c r="G18" s="88" t="e">
        <f t="shared" ref="G18:H21" si="0">E18/C18</f>
        <v>#VALUE!</v>
      </c>
      <c r="H18" s="98" t="e">
        <f t="shared" si="0"/>
        <v>#VALUE!</v>
      </c>
    </row>
    <row r="19" spans="1:10" ht="22.5" customHeight="1" x14ac:dyDescent="0.15">
      <c r="A19" s="49" t="s">
        <v>11</v>
      </c>
      <c r="B19" s="50" t="s">
        <v>16</v>
      </c>
      <c r="C19" s="69" t="s">
        <v>231</v>
      </c>
      <c r="D19" s="70" t="s">
        <v>231</v>
      </c>
      <c r="E19" s="53" t="e">
        <f>'가변용량(일반)'!F9</f>
        <v>#VALUE!</v>
      </c>
      <c r="F19" s="54" t="e">
        <f>'가변용량(홈멀티)'!F9</f>
        <v>#VALUE!</v>
      </c>
      <c r="G19" s="88" t="e">
        <f t="shared" si="0"/>
        <v>#VALUE!</v>
      </c>
      <c r="H19" s="98" t="e">
        <f t="shared" si="0"/>
        <v>#VALUE!</v>
      </c>
    </row>
    <row r="20" spans="1:10" ht="22.5" customHeight="1" x14ac:dyDescent="0.15">
      <c r="A20" s="49" t="s">
        <v>22</v>
      </c>
      <c r="B20" s="50" t="s">
        <v>15</v>
      </c>
      <c r="C20" s="10" t="e">
        <f>C19*4*1000/941</f>
        <v>#VALUE!</v>
      </c>
      <c r="D20" s="42" t="e">
        <f>D19*4*1000/941</f>
        <v>#VALUE!</v>
      </c>
      <c r="E20" s="55" t="e">
        <f>'가변용량(일반)'!G9</f>
        <v>#VALUE!</v>
      </c>
      <c r="F20" s="56" t="e">
        <f>'가변용량(홈멀티)'!G9</f>
        <v>#VALUE!</v>
      </c>
      <c r="G20" s="88" t="e">
        <f t="shared" si="0"/>
        <v>#VALUE!</v>
      </c>
      <c r="H20" s="98" t="e">
        <f t="shared" si="0"/>
        <v>#VALUE!</v>
      </c>
    </row>
    <row r="21" spans="1:10" ht="22.5" customHeight="1" x14ac:dyDescent="0.15">
      <c r="A21" s="49" t="s">
        <v>97</v>
      </c>
      <c r="B21" s="50" t="s">
        <v>0</v>
      </c>
      <c r="C21" s="71" t="s">
        <v>231</v>
      </c>
      <c r="D21" s="72" t="s">
        <v>231</v>
      </c>
      <c r="E21" s="57" t="e">
        <f>'가변용량(일반)'!D9</f>
        <v>#VALUE!</v>
      </c>
      <c r="F21" s="58" t="e">
        <f>'가변용량(홈멀티)'!D9</f>
        <v>#VALUE!</v>
      </c>
      <c r="G21" s="88" t="e">
        <f t="shared" si="0"/>
        <v>#VALUE!</v>
      </c>
      <c r="H21" s="98" t="e">
        <f t="shared" si="0"/>
        <v>#VALUE!</v>
      </c>
    </row>
    <row r="22" spans="1:10" ht="22.5" customHeight="1" x14ac:dyDescent="0.15">
      <c r="A22" s="6" t="s">
        <v>9</v>
      </c>
      <c r="B22" s="50" t="s">
        <v>1</v>
      </c>
      <c r="C22" s="302" t="s">
        <v>231</v>
      </c>
      <c r="D22" s="303"/>
      <c r="E22" s="304" t="str">
        <f>C85</f>
        <v>"결과입력"</v>
      </c>
      <c r="F22" s="305"/>
      <c r="G22" s="306" t="e">
        <f>E22/C22</f>
        <v>#VALUE!</v>
      </c>
      <c r="H22" s="307"/>
    </row>
    <row r="23" spans="1:10" ht="22.5" customHeight="1" x14ac:dyDescent="0.15">
      <c r="A23" s="6" t="s">
        <v>39</v>
      </c>
      <c r="B23" s="50" t="s">
        <v>17</v>
      </c>
      <c r="C23" s="10" t="e">
        <f>C20*0.425</f>
        <v>#VALUE!</v>
      </c>
      <c r="D23" s="42" t="e">
        <f>D20*0.425</f>
        <v>#VALUE!</v>
      </c>
      <c r="E23" s="59" t="e">
        <f>'가변용량(일반)'!H9</f>
        <v>#VALUE!</v>
      </c>
      <c r="F23" s="60" t="e">
        <f>'가변용량(홈멀티)'!H9</f>
        <v>#VALUE!</v>
      </c>
      <c r="G23" s="88" t="e">
        <f>E23/C23</f>
        <v>#VALUE!</v>
      </c>
      <c r="H23" s="98" t="e">
        <f>F23/D23</f>
        <v>#VALUE!</v>
      </c>
    </row>
    <row r="24" spans="1:10" ht="22.5" customHeight="1" x14ac:dyDescent="0.15">
      <c r="A24" s="6" t="s">
        <v>23</v>
      </c>
      <c r="B24" s="50" t="s">
        <v>14</v>
      </c>
      <c r="C24" s="3" t="e">
        <f>C19*4</f>
        <v>#VALUE!</v>
      </c>
      <c r="D24" s="5" t="e">
        <f>D19*4</f>
        <v>#VALUE!</v>
      </c>
      <c r="E24" s="61" t="e">
        <f>'가변용량(일반)'!E9</f>
        <v>#VALUE!</v>
      </c>
      <c r="F24" s="62" t="e">
        <f>'가변용량(홈멀티)'!E9</f>
        <v>#VALUE!</v>
      </c>
      <c r="G24" s="88" t="e">
        <f>E24/C24</f>
        <v>#VALUE!</v>
      </c>
      <c r="H24" s="98" t="e">
        <f>F24/D24</f>
        <v>#VALUE!</v>
      </c>
    </row>
    <row r="25" spans="1:10" ht="22.5" customHeight="1" x14ac:dyDescent="0.15">
      <c r="A25" s="6" t="s">
        <v>25</v>
      </c>
      <c r="B25" s="50" t="s">
        <v>13</v>
      </c>
      <c r="C25" s="11" t="e">
        <f>ROUND(C19*221,-3)</f>
        <v>#VALUE!</v>
      </c>
      <c r="D25" s="43" t="e">
        <f>ROUND(D19*221,-3)</f>
        <v>#VALUE!</v>
      </c>
      <c r="E25" s="63" t="e">
        <f>'가변용량(일반)'!K9</f>
        <v>#VALUE!</v>
      </c>
      <c r="F25" s="64" t="e">
        <f>'가변용량(홈멀티)'!K9</f>
        <v>#VALUE!</v>
      </c>
      <c r="G25" s="88" t="e">
        <f>E25/C25</f>
        <v>#VALUE!</v>
      </c>
      <c r="H25" s="98" t="e">
        <f>F25/D25</f>
        <v>#VALUE!</v>
      </c>
    </row>
    <row r="26" spans="1:10" ht="22.5" customHeight="1" x14ac:dyDescent="0.15">
      <c r="A26" s="6" t="s">
        <v>40</v>
      </c>
      <c r="B26" s="50" t="s">
        <v>41</v>
      </c>
      <c r="C26" s="9" t="str">
        <f>C21</f>
        <v>"직접입력"</v>
      </c>
      <c r="D26" s="44" t="str">
        <f>D21</f>
        <v>"직접입력"</v>
      </c>
      <c r="E26" s="65" t="e">
        <f>E21</f>
        <v>#VALUE!</v>
      </c>
      <c r="F26" s="66" t="e">
        <f>F21</f>
        <v>#VALUE!</v>
      </c>
      <c r="G26" s="88" t="e">
        <f>E26/C26</f>
        <v>#VALUE!</v>
      </c>
      <c r="H26" s="98" t="e">
        <f>F26/D26</f>
        <v>#VALUE!</v>
      </c>
    </row>
    <row r="27" spans="1:10" ht="22.5" customHeight="1" x14ac:dyDescent="0.15">
      <c r="A27" s="6" t="s">
        <v>42</v>
      </c>
      <c r="B27" s="50" t="s">
        <v>41</v>
      </c>
      <c r="C27" s="308" t="s">
        <v>248</v>
      </c>
      <c r="D27" s="309"/>
      <c r="E27" s="310" t="s">
        <v>247</v>
      </c>
      <c r="F27" s="311"/>
      <c r="G27" s="310"/>
      <c r="H27" s="311"/>
    </row>
    <row r="28" spans="1:10" ht="22.5" customHeight="1" thickBot="1" x14ac:dyDescent="0.2">
      <c r="A28" s="7" t="s">
        <v>92</v>
      </c>
      <c r="B28" s="40" t="s">
        <v>93</v>
      </c>
      <c r="C28" s="276" t="s">
        <v>231</v>
      </c>
      <c r="D28" s="277"/>
      <c r="E28" s="278" t="s">
        <v>232</v>
      </c>
      <c r="F28" s="279"/>
      <c r="G28" s="299"/>
      <c r="H28" s="300"/>
    </row>
    <row r="29" spans="1:10" ht="15.95" customHeight="1" x14ac:dyDescent="0.15"/>
    <row r="30" spans="1:10" ht="15.95" customHeight="1" thickBot="1" x14ac:dyDescent="0.2">
      <c r="A30" s="2" t="s">
        <v>173</v>
      </c>
      <c r="B30" s="2"/>
    </row>
    <row r="31" spans="1:10" ht="20.25" customHeight="1" x14ac:dyDescent="0.15">
      <c r="A31" s="242" t="s">
        <v>88</v>
      </c>
      <c r="B31" s="243"/>
      <c r="C31" s="243"/>
      <c r="D31" s="244"/>
      <c r="E31" s="281" t="s">
        <v>89</v>
      </c>
      <c r="F31" s="283" t="s">
        <v>172</v>
      </c>
      <c r="G31" s="284"/>
      <c r="H31" s="284"/>
      <c r="I31" s="284"/>
      <c r="J31" s="285"/>
    </row>
    <row r="32" spans="1:10" ht="26.25" customHeight="1" thickBot="1" x14ac:dyDescent="0.2">
      <c r="A32" s="245"/>
      <c r="B32" s="246"/>
      <c r="C32" s="246"/>
      <c r="D32" s="247"/>
      <c r="E32" s="282"/>
      <c r="F32" s="90" t="s">
        <v>178</v>
      </c>
      <c r="G32" s="73" t="s">
        <v>177</v>
      </c>
      <c r="H32" s="73" t="s">
        <v>176</v>
      </c>
      <c r="I32" s="73" t="s">
        <v>175</v>
      </c>
      <c r="J32" s="74" t="s">
        <v>174</v>
      </c>
    </row>
    <row r="33" spans="1:10" ht="22.5" customHeight="1" x14ac:dyDescent="0.15">
      <c r="A33" s="295" t="s">
        <v>87</v>
      </c>
      <c r="B33" s="297" t="s">
        <v>78</v>
      </c>
      <c r="C33" s="297" t="s">
        <v>79</v>
      </c>
      <c r="D33" s="75" t="s">
        <v>80</v>
      </c>
      <c r="E33" s="94" t="s">
        <v>234</v>
      </c>
      <c r="F33" s="91" t="s">
        <v>236</v>
      </c>
      <c r="G33" s="80" t="s">
        <v>237</v>
      </c>
      <c r="H33" s="80" t="s">
        <v>233</v>
      </c>
      <c r="I33" s="80" t="s">
        <v>238</v>
      </c>
      <c r="J33" s="81" t="s">
        <v>241</v>
      </c>
    </row>
    <row r="34" spans="1:10" ht="22.5" customHeight="1" x14ac:dyDescent="0.15">
      <c r="A34" s="296"/>
      <c r="B34" s="275"/>
      <c r="C34" s="275"/>
      <c r="D34" s="76" t="s">
        <v>82</v>
      </c>
      <c r="E34" s="95" t="s">
        <v>235</v>
      </c>
      <c r="F34" s="92" t="s">
        <v>233</v>
      </c>
      <c r="G34" s="82" t="s">
        <v>237</v>
      </c>
      <c r="H34" s="82" t="s">
        <v>233</v>
      </c>
      <c r="I34" s="82" t="s">
        <v>238</v>
      </c>
      <c r="J34" s="83" t="s">
        <v>233</v>
      </c>
    </row>
    <row r="35" spans="1:10" ht="22.5" customHeight="1" x14ac:dyDescent="0.15">
      <c r="A35" s="296"/>
      <c r="B35" s="275"/>
      <c r="C35" s="275" t="s">
        <v>83</v>
      </c>
      <c r="D35" s="76" t="s">
        <v>80</v>
      </c>
      <c r="E35" s="95" t="s">
        <v>233</v>
      </c>
      <c r="F35" s="92" t="s">
        <v>233</v>
      </c>
      <c r="G35" s="82" t="s">
        <v>238</v>
      </c>
      <c r="H35" s="82" t="s">
        <v>237</v>
      </c>
      <c r="I35" s="82" t="s">
        <v>238</v>
      </c>
      <c r="J35" s="83" t="s">
        <v>233</v>
      </c>
    </row>
    <row r="36" spans="1:10" ht="22.5" customHeight="1" x14ac:dyDescent="0.15">
      <c r="A36" s="296"/>
      <c r="B36" s="275"/>
      <c r="C36" s="275"/>
      <c r="D36" s="76" t="s">
        <v>84</v>
      </c>
      <c r="E36" s="95" t="s">
        <v>233</v>
      </c>
      <c r="F36" s="92" t="s">
        <v>237</v>
      </c>
      <c r="G36" s="82" t="s">
        <v>240</v>
      </c>
      <c r="H36" s="82" t="s">
        <v>233</v>
      </c>
      <c r="I36" s="82" t="s">
        <v>238</v>
      </c>
      <c r="J36" s="83" t="s">
        <v>233</v>
      </c>
    </row>
    <row r="37" spans="1:10" ht="22.5" customHeight="1" x14ac:dyDescent="0.15">
      <c r="A37" s="296"/>
      <c r="B37" s="275" t="s">
        <v>85</v>
      </c>
      <c r="C37" s="275" t="s">
        <v>86</v>
      </c>
      <c r="D37" s="76" t="s">
        <v>80</v>
      </c>
      <c r="E37" s="95" t="s">
        <v>233</v>
      </c>
      <c r="F37" s="92" t="s">
        <v>238</v>
      </c>
      <c r="G37" s="82" t="s">
        <v>238</v>
      </c>
      <c r="H37" s="82" t="s">
        <v>233</v>
      </c>
      <c r="I37" s="82" t="s">
        <v>238</v>
      </c>
      <c r="J37" s="83" t="s">
        <v>238</v>
      </c>
    </row>
    <row r="38" spans="1:10" ht="22.5" customHeight="1" x14ac:dyDescent="0.15">
      <c r="A38" s="296"/>
      <c r="B38" s="275"/>
      <c r="C38" s="275"/>
      <c r="D38" s="76" t="s">
        <v>84</v>
      </c>
      <c r="E38" s="95" t="s">
        <v>233</v>
      </c>
      <c r="F38" s="92" t="s">
        <v>233</v>
      </c>
      <c r="G38" s="82" t="s">
        <v>238</v>
      </c>
      <c r="H38" s="82" t="s">
        <v>233</v>
      </c>
      <c r="I38" s="82" t="s">
        <v>233</v>
      </c>
      <c r="J38" s="83" t="s">
        <v>233</v>
      </c>
    </row>
    <row r="39" spans="1:10" ht="22.5" customHeight="1" x14ac:dyDescent="0.15">
      <c r="A39" s="293" t="s">
        <v>94</v>
      </c>
      <c r="B39" s="275" t="s">
        <v>78</v>
      </c>
      <c r="C39" s="275" t="s">
        <v>79</v>
      </c>
      <c r="D39" s="76" t="s">
        <v>80</v>
      </c>
      <c r="E39" s="95" t="s">
        <v>233</v>
      </c>
      <c r="F39" s="92" t="s">
        <v>233</v>
      </c>
      <c r="G39" s="82" t="s">
        <v>238</v>
      </c>
      <c r="H39" s="82" t="s">
        <v>238</v>
      </c>
      <c r="I39" s="82" t="s">
        <v>233</v>
      </c>
      <c r="J39" s="83" t="s">
        <v>238</v>
      </c>
    </row>
    <row r="40" spans="1:10" ht="22.5" customHeight="1" x14ac:dyDescent="0.15">
      <c r="A40" s="293"/>
      <c r="B40" s="275"/>
      <c r="C40" s="275"/>
      <c r="D40" s="76" t="s">
        <v>82</v>
      </c>
      <c r="E40" s="95" t="s">
        <v>233</v>
      </c>
      <c r="F40" s="92" t="s">
        <v>237</v>
      </c>
      <c r="G40" s="82" t="s">
        <v>240</v>
      </c>
      <c r="H40" s="82" t="s">
        <v>233</v>
      </c>
      <c r="I40" s="82" t="s">
        <v>233</v>
      </c>
      <c r="J40" s="83" t="s">
        <v>236</v>
      </c>
    </row>
    <row r="41" spans="1:10" ht="22.5" customHeight="1" x14ac:dyDescent="0.15">
      <c r="A41" s="293"/>
      <c r="B41" s="275"/>
      <c r="C41" s="275" t="s">
        <v>83</v>
      </c>
      <c r="D41" s="76" t="s">
        <v>80</v>
      </c>
      <c r="E41" s="95" t="s">
        <v>233</v>
      </c>
      <c r="F41" s="92" t="s">
        <v>238</v>
      </c>
      <c r="G41" s="82" t="s">
        <v>233</v>
      </c>
      <c r="H41" s="82" t="s">
        <v>233</v>
      </c>
      <c r="I41" s="82" t="s">
        <v>238</v>
      </c>
      <c r="J41" s="83" t="s">
        <v>237</v>
      </c>
    </row>
    <row r="42" spans="1:10" ht="22.5" customHeight="1" x14ac:dyDescent="0.15">
      <c r="A42" s="293"/>
      <c r="B42" s="275"/>
      <c r="C42" s="275"/>
      <c r="D42" s="76" t="s">
        <v>84</v>
      </c>
      <c r="E42" s="95" t="s">
        <v>233</v>
      </c>
      <c r="F42" s="92" t="s">
        <v>239</v>
      </c>
      <c r="G42" s="82" t="s">
        <v>238</v>
      </c>
      <c r="H42" s="82" t="s">
        <v>233</v>
      </c>
      <c r="I42" s="82" t="s">
        <v>238</v>
      </c>
      <c r="J42" s="83" t="s">
        <v>238</v>
      </c>
    </row>
    <row r="43" spans="1:10" ht="22.5" customHeight="1" x14ac:dyDescent="0.15">
      <c r="A43" s="293"/>
      <c r="B43" s="275" t="s">
        <v>85</v>
      </c>
      <c r="C43" s="275" t="s">
        <v>86</v>
      </c>
      <c r="D43" s="76" t="s">
        <v>80</v>
      </c>
      <c r="E43" s="95" t="s">
        <v>233</v>
      </c>
      <c r="F43" s="92" t="s">
        <v>237</v>
      </c>
      <c r="G43" s="82" t="s">
        <v>233</v>
      </c>
      <c r="H43" s="82" t="s">
        <v>233</v>
      </c>
      <c r="I43" s="82" t="s">
        <v>233</v>
      </c>
      <c r="J43" s="83" t="s">
        <v>238</v>
      </c>
    </row>
    <row r="44" spans="1:10" ht="22.5" customHeight="1" thickBot="1" x14ac:dyDescent="0.2">
      <c r="A44" s="294"/>
      <c r="B44" s="292"/>
      <c r="C44" s="292"/>
      <c r="D44" s="77" t="s">
        <v>84</v>
      </c>
      <c r="E44" s="96" t="s">
        <v>233</v>
      </c>
      <c r="F44" s="93" t="s">
        <v>237</v>
      </c>
      <c r="G44" s="84" t="s">
        <v>233</v>
      </c>
      <c r="H44" s="84" t="s">
        <v>238</v>
      </c>
      <c r="I44" s="84" t="s">
        <v>233</v>
      </c>
      <c r="J44" s="85" t="s">
        <v>237</v>
      </c>
    </row>
    <row r="45" spans="1:10" x14ac:dyDescent="0.15">
      <c r="A45" s="86" t="s">
        <v>225</v>
      </c>
    </row>
    <row r="46" spans="1:10" x14ac:dyDescent="0.15">
      <c r="A46" s="86" t="s">
        <v>226</v>
      </c>
    </row>
    <row r="48" spans="1:10" x14ac:dyDescent="0.15">
      <c r="A48" s="2" t="s">
        <v>51</v>
      </c>
    </row>
    <row r="49" spans="1:10" ht="12.75" thickBot="1" x14ac:dyDescent="0.2">
      <c r="A49" s="298" t="s">
        <v>186</v>
      </c>
      <c r="B49" s="298"/>
      <c r="C49" s="298"/>
      <c r="D49" s="298"/>
      <c r="E49" s="298"/>
      <c r="F49" s="298"/>
      <c r="G49" s="298"/>
      <c r="H49" s="298"/>
      <c r="I49" s="298"/>
    </row>
    <row r="50" spans="1:10" ht="13.5" customHeight="1" x14ac:dyDescent="0.15">
      <c r="A50" s="242" t="s">
        <v>188</v>
      </c>
      <c r="B50" s="243"/>
      <c r="C50" s="243"/>
      <c r="D50" s="243"/>
      <c r="E50" s="243"/>
      <c r="F50" s="243"/>
      <c r="G50" s="243"/>
      <c r="H50" s="243"/>
      <c r="I50" s="243"/>
      <c r="J50" s="244"/>
    </row>
    <row r="51" spans="1:10" ht="13.5" customHeight="1" x14ac:dyDescent="0.15">
      <c r="A51" s="270"/>
      <c r="B51" s="271"/>
      <c r="C51" s="271"/>
      <c r="D51" s="271"/>
      <c r="E51" s="271"/>
      <c r="F51" s="271"/>
      <c r="G51" s="271"/>
      <c r="H51" s="271"/>
      <c r="I51" s="271"/>
      <c r="J51" s="272"/>
    </row>
    <row r="52" spans="1:10" ht="13.5" customHeight="1" x14ac:dyDescent="0.15">
      <c r="A52" s="270"/>
      <c r="B52" s="271"/>
      <c r="C52" s="271"/>
      <c r="D52" s="271"/>
      <c r="E52" s="271"/>
      <c r="F52" s="271"/>
      <c r="G52" s="271"/>
      <c r="H52" s="271"/>
      <c r="I52" s="271"/>
      <c r="J52" s="272"/>
    </row>
    <row r="53" spans="1:10" ht="13.5" customHeight="1" x14ac:dyDescent="0.15">
      <c r="A53" s="270"/>
      <c r="B53" s="271"/>
      <c r="C53" s="271"/>
      <c r="D53" s="271"/>
      <c r="E53" s="271"/>
      <c r="F53" s="271"/>
      <c r="G53" s="271"/>
      <c r="H53" s="271"/>
      <c r="I53" s="271"/>
      <c r="J53" s="272"/>
    </row>
    <row r="54" spans="1:10" ht="13.5" customHeight="1" x14ac:dyDescent="0.15">
      <c r="A54" s="270"/>
      <c r="B54" s="271"/>
      <c r="C54" s="271"/>
      <c r="D54" s="271"/>
      <c r="E54" s="271"/>
      <c r="F54" s="271"/>
      <c r="G54" s="271"/>
      <c r="H54" s="271"/>
      <c r="I54" s="271"/>
      <c r="J54" s="272"/>
    </row>
    <row r="55" spans="1:10" ht="13.5" customHeight="1" x14ac:dyDescent="0.15">
      <c r="A55" s="270"/>
      <c r="B55" s="271"/>
      <c r="C55" s="271"/>
      <c r="D55" s="271"/>
      <c r="E55" s="271"/>
      <c r="F55" s="271"/>
      <c r="G55" s="271"/>
      <c r="H55" s="271"/>
      <c r="I55" s="271"/>
      <c r="J55" s="272"/>
    </row>
    <row r="56" spans="1:10" ht="13.5" customHeight="1" x14ac:dyDescent="0.15">
      <c r="A56" s="270"/>
      <c r="B56" s="271"/>
      <c r="C56" s="271"/>
      <c r="D56" s="271"/>
      <c r="E56" s="271"/>
      <c r="F56" s="271"/>
      <c r="G56" s="271"/>
      <c r="H56" s="271"/>
      <c r="I56" s="271"/>
      <c r="J56" s="272"/>
    </row>
    <row r="57" spans="1:10" ht="13.5" customHeight="1" x14ac:dyDescent="0.15">
      <c r="A57" s="270"/>
      <c r="B57" s="271"/>
      <c r="C57" s="271"/>
      <c r="D57" s="271"/>
      <c r="E57" s="271"/>
      <c r="F57" s="271"/>
      <c r="G57" s="271"/>
      <c r="H57" s="271"/>
      <c r="I57" s="271"/>
      <c r="J57" s="272"/>
    </row>
    <row r="58" spans="1:10" ht="13.5" customHeight="1" x14ac:dyDescent="0.15">
      <c r="A58" s="270"/>
      <c r="B58" s="271"/>
      <c r="C58" s="271"/>
      <c r="D58" s="271"/>
      <c r="E58" s="271"/>
      <c r="F58" s="271"/>
      <c r="G58" s="271"/>
      <c r="H58" s="271"/>
      <c r="I58" s="271"/>
      <c r="J58" s="272"/>
    </row>
    <row r="59" spans="1:10" ht="13.5" customHeight="1" x14ac:dyDescent="0.15">
      <c r="A59" s="270"/>
      <c r="B59" s="271"/>
      <c r="C59" s="271"/>
      <c r="D59" s="271"/>
      <c r="E59" s="271"/>
      <c r="F59" s="271"/>
      <c r="G59" s="271"/>
      <c r="H59" s="271"/>
      <c r="I59" s="271"/>
      <c r="J59" s="272"/>
    </row>
    <row r="60" spans="1:10" ht="13.5" customHeight="1" x14ac:dyDescent="0.15">
      <c r="A60" s="270"/>
      <c r="B60" s="271"/>
      <c r="C60" s="271"/>
      <c r="D60" s="271"/>
      <c r="E60" s="271"/>
      <c r="F60" s="271"/>
      <c r="G60" s="271"/>
      <c r="H60" s="271"/>
      <c r="I60" s="271"/>
      <c r="J60" s="272"/>
    </row>
    <row r="61" spans="1:10" ht="13.5" customHeight="1" x14ac:dyDescent="0.15">
      <c r="A61" s="270"/>
      <c r="B61" s="271"/>
      <c r="C61" s="271"/>
      <c r="D61" s="271"/>
      <c r="E61" s="271"/>
      <c r="F61" s="271"/>
      <c r="G61" s="271"/>
      <c r="H61" s="271"/>
      <c r="I61" s="271"/>
      <c r="J61" s="272"/>
    </row>
    <row r="62" spans="1:10" ht="13.5" customHeight="1" x14ac:dyDescent="0.15">
      <c r="A62" s="270"/>
      <c r="B62" s="271"/>
      <c r="C62" s="271"/>
      <c r="D62" s="271"/>
      <c r="E62" s="271"/>
      <c r="F62" s="271"/>
      <c r="G62" s="271"/>
      <c r="H62" s="271"/>
      <c r="I62" s="271"/>
      <c r="J62" s="272"/>
    </row>
    <row r="63" spans="1:10" ht="13.5" customHeight="1" x14ac:dyDescent="0.15">
      <c r="A63" s="270"/>
      <c r="B63" s="271"/>
      <c r="C63" s="271"/>
      <c r="D63" s="271"/>
      <c r="E63" s="271"/>
      <c r="F63" s="271"/>
      <c r="G63" s="271"/>
      <c r="H63" s="271"/>
      <c r="I63" s="271"/>
      <c r="J63" s="272"/>
    </row>
    <row r="64" spans="1:10" ht="13.5" customHeight="1" x14ac:dyDescent="0.15">
      <c r="A64" s="270"/>
      <c r="B64" s="271"/>
      <c r="C64" s="271"/>
      <c r="D64" s="271"/>
      <c r="E64" s="271"/>
      <c r="F64" s="271"/>
      <c r="G64" s="271"/>
      <c r="H64" s="271"/>
      <c r="I64" s="271"/>
      <c r="J64" s="272"/>
    </row>
    <row r="65" spans="1:10" ht="13.5" customHeight="1" thickBot="1" x14ac:dyDescent="0.2">
      <c r="A65" s="245"/>
      <c r="B65" s="246"/>
      <c r="C65" s="246"/>
      <c r="D65" s="246"/>
      <c r="E65" s="246"/>
      <c r="F65" s="246"/>
      <c r="G65" s="246"/>
      <c r="H65" s="246"/>
      <c r="I65" s="246"/>
      <c r="J65" s="247"/>
    </row>
    <row r="67" spans="1:10" ht="12.75" thickBot="1" x14ac:dyDescent="0.2">
      <c r="A67" s="1" t="s">
        <v>187</v>
      </c>
    </row>
    <row r="68" spans="1:10" ht="13.5" customHeight="1" x14ac:dyDescent="0.15">
      <c r="A68" s="242" t="s">
        <v>188</v>
      </c>
      <c r="B68" s="243"/>
      <c r="C68" s="243"/>
      <c r="D68" s="243"/>
      <c r="E68" s="243"/>
      <c r="F68" s="243"/>
      <c r="G68" s="243"/>
      <c r="H68" s="243"/>
      <c r="I68" s="243"/>
      <c r="J68" s="244"/>
    </row>
    <row r="69" spans="1:10" ht="13.5" customHeight="1" x14ac:dyDescent="0.15">
      <c r="A69" s="270"/>
      <c r="B69" s="271"/>
      <c r="C69" s="271"/>
      <c r="D69" s="271"/>
      <c r="E69" s="271"/>
      <c r="F69" s="271"/>
      <c r="G69" s="271"/>
      <c r="H69" s="271"/>
      <c r="I69" s="271"/>
      <c r="J69" s="272"/>
    </row>
    <row r="70" spans="1:10" ht="13.5" customHeight="1" x14ac:dyDescent="0.15">
      <c r="A70" s="270"/>
      <c r="B70" s="271"/>
      <c r="C70" s="271"/>
      <c r="D70" s="271"/>
      <c r="E70" s="271"/>
      <c r="F70" s="271"/>
      <c r="G70" s="271"/>
      <c r="H70" s="271"/>
      <c r="I70" s="271"/>
      <c r="J70" s="272"/>
    </row>
    <row r="71" spans="1:10" ht="13.5" customHeight="1" x14ac:dyDescent="0.15">
      <c r="A71" s="270"/>
      <c r="B71" s="271"/>
      <c r="C71" s="271"/>
      <c r="D71" s="271"/>
      <c r="E71" s="271"/>
      <c r="F71" s="271"/>
      <c r="G71" s="271"/>
      <c r="H71" s="271"/>
      <c r="I71" s="271"/>
      <c r="J71" s="272"/>
    </row>
    <row r="72" spans="1:10" ht="13.5" customHeight="1" x14ac:dyDescent="0.15">
      <c r="A72" s="270"/>
      <c r="B72" s="271"/>
      <c r="C72" s="271"/>
      <c r="D72" s="271"/>
      <c r="E72" s="271"/>
      <c r="F72" s="271"/>
      <c r="G72" s="271"/>
      <c r="H72" s="271"/>
      <c r="I72" s="271"/>
      <c r="J72" s="272"/>
    </row>
    <row r="73" spans="1:10" ht="13.5" customHeight="1" x14ac:dyDescent="0.15">
      <c r="A73" s="270"/>
      <c r="B73" s="271"/>
      <c r="C73" s="271"/>
      <c r="D73" s="271"/>
      <c r="E73" s="271"/>
      <c r="F73" s="271"/>
      <c r="G73" s="271"/>
      <c r="H73" s="271"/>
      <c r="I73" s="271"/>
      <c r="J73" s="272"/>
    </row>
    <row r="74" spans="1:10" ht="13.5" customHeight="1" x14ac:dyDescent="0.15">
      <c r="A74" s="270"/>
      <c r="B74" s="271"/>
      <c r="C74" s="271"/>
      <c r="D74" s="271"/>
      <c r="E74" s="271"/>
      <c r="F74" s="271"/>
      <c r="G74" s="271"/>
      <c r="H74" s="271"/>
      <c r="I74" s="271"/>
      <c r="J74" s="272"/>
    </row>
    <row r="75" spans="1:10" ht="13.5" customHeight="1" x14ac:dyDescent="0.15">
      <c r="A75" s="270"/>
      <c r="B75" s="271"/>
      <c r="C75" s="271"/>
      <c r="D75" s="271"/>
      <c r="E75" s="271"/>
      <c r="F75" s="271"/>
      <c r="G75" s="271"/>
      <c r="H75" s="271"/>
      <c r="I75" s="271"/>
      <c r="J75" s="272"/>
    </row>
    <row r="76" spans="1:10" ht="13.5" customHeight="1" x14ac:dyDescent="0.15">
      <c r="A76" s="270"/>
      <c r="B76" s="271"/>
      <c r="C76" s="271"/>
      <c r="D76" s="271"/>
      <c r="E76" s="271"/>
      <c r="F76" s="271"/>
      <c r="G76" s="271"/>
      <c r="H76" s="271"/>
      <c r="I76" s="271"/>
      <c r="J76" s="272"/>
    </row>
    <row r="77" spans="1:10" ht="13.5" customHeight="1" x14ac:dyDescent="0.15">
      <c r="A77" s="270"/>
      <c r="B77" s="271"/>
      <c r="C77" s="271"/>
      <c r="D77" s="271"/>
      <c r="E77" s="271"/>
      <c r="F77" s="271"/>
      <c r="G77" s="271"/>
      <c r="H77" s="271"/>
      <c r="I77" s="271"/>
      <c r="J77" s="272"/>
    </row>
    <row r="78" spans="1:10" ht="13.5" customHeight="1" x14ac:dyDescent="0.15">
      <c r="A78" s="270"/>
      <c r="B78" s="271"/>
      <c r="C78" s="271"/>
      <c r="D78" s="271"/>
      <c r="E78" s="271"/>
      <c r="F78" s="271"/>
      <c r="G78" s="271"/>
      <c r="H78" s="271"/>
      <c r="I78" s="271"/>
      <c r="J78" s="272"/>
    </row>
    <row r="79" spans="1:10" ht="13.5" customHeight="1" x14ac:dyDescent="0.15">
      <c r="A79" s="270"/>
      <c r="B79" s="271"/>
      <c r="C79" s="271"/>
      <c r="D79" s="271"/>
      <c r="E79" s="271"/>
      <c r="F79" s="271"/>
      <c r="G79" s="271"/>
      <c r="H79" s="271"/>
      <c r="I79" s="271"/>
      <c r="J79" s="272"/>
    </row>
    <row r="80" spans="1:10" ht="13.5" customHeight="1" x14ac:dyDescent="0.15">
      <c r="A80" s="270"/>
      <c r="B80" s="271"/>
      <c r="C80" s="271"/>
      <c r="D80" s="271"/>
      <c r="E80" s="271"/>
      <c r="F80" s="271"/>
      <c r="G80" s="271"/>
      <c r="H80" s="271"/>
      <c r="I80" s="271"/>
      <c r="J80" s="272"/>
    </row>
    <row r="81" spans="1:10" ht="13.5" customHeight="1" x14ac:dyDescent="0.15">
      <c r="A81" s="270"/>
      <c r="B81" s="271"/>
      <c r="C81" s="271"/>
      <c r="D81" s="271"/>
      <c r="E81" s="271"/>
      <c r="F81" s="271"/>
      <c r="G81" s="271"/>
      <c r="H81" s="271"/>
      <c r="I81" s="271"/>
      <c r="J81" s="272"/>
    </row>
    <row r="82" spans="1:10" ht="13.5" customHeight="1" x14ac:dyDescent="0.15">
      <c r="A82" s="270"/>
      <c r="B82" s="271"/>
      <c r="C82" s="271"/>
      <c r="D82" s="271"/>
      <c r="E82" s="271"/>
      <c r="F82" s="271"/>
      <c r="G82" s="271"/>
      <c r="H82" s="271"/>
      <c r="I82" s="271"/>
      <c r="J82" s="272"/>
    </row>
    <row r="83" spans="1:10" ht="13.5" customHeight="1" thickBot="1" x14ac:dyDescent="0.2">
      <c r="A83" s="245"/>
      <c r="B83" s="246"/>
      <c r="C83" s="246"/>
      <c r="D83" s="246"/>
      <c r="E83" s="246"/>
      <c r="F83" s="246"/>
      <c r="G83" s="246"/>
      <c r="H83" s="246"/>
      <c r="I83" s="246"/>
      <c r="J83" s="247"/>
    </row>
    <row r="85" spans="1:10" ht="12.75" thickBot="1" x14ac:dyDescent="0.2">
      <c r="A85" s="1" t="s">
        <v>104</v>
      </c>
      <c r="B85" s="1" t="s">
        <v>167</v>
      </c>
      <c r="C85" s="89" t="s">
        <v>246</v>
      </c>
    </row>
    <row r="86" spans="1:10" x14ac:dyDescent="0.15">
      <c r="A86" s="242" t="s">
        <v>189</v>
      </c>
      <c r="B86" s="243"/>
      <c r="C86" s="243"/>
      <c r="D86" s="243"/>
      <c r="E86" s="243"/>
      <c r="F86" s="243"/>
      <c r="G86" s="243"/>
      <c r="H86" s="243"/>
      <c r="I86" s="243"/>
      <c r="J86" s="244"/>
    </row>
    <row r="87" spans="1:10" x14ac:dyDescent="0.15">
      <c r="A87" s="270"/>
      <c r="B87" s="271"/>
      <c r="C87" s="271"/>
      <c r="D87" s="271"/>
      <c r="E87" s="271"/>
      <c r="F87" s="271"/>
      <c r="G87" s="271"/>
      <c r="H87" s="271"/>
      <c r="I87" s="271"/>
      <c r="J87" s="272"/>
    </row>
    <row r="88" spans="1:10" x14ac:dyDescent="0.15">
      <c r="A88" s="270"/>
      <c r="B88" s="271"/>
      <c r="C88" s="271"/>
      <c r="D88" s="271"/>
      <c r="E88" s="271"/>
      <c r="F88" s="271"/>
      <c r="G88" s="271"/>
      <c r="H88" s="271"/>
      <c r="I88" s="271"/>
      <c r="J88" s="272"/>
    </row>
    <row r="89" spans="1:10" x14ac:dyDescent="0.15">
      <c r="A89" s="270"/>
      <c r="B89" s="271"/>
      <c r="C89" s="271"/>
      <c r="D89" s="271"/>
      <c r="E89" s="271"/>
      <c r="F89" s="271"/>
      <c r="G89" s="271"/>
      <c r="H89" s="271"/>
      <c r="I89" s="271"/>
      <c r="J89" s="272"/>
    </row>
    <row r="90" spans="1:10" x14ac:dyDescent="0.15">
      <c r="A90" s="270"/>
      <c r="B90" s="271"/>
      <c r="C90" s="271"/>
      <c r="D90" s="271"/>
      <c r="E90" s="271"/>
      <c r="F90" s="271"/>
      <c r="G90" s="271"/>
      <c r="H90" s="271"/>
      <c r="I90" s="271"/>
      <c r="J90" s="272"/>
    </row>
    <row r="91" spans="1:10" x14ac:dyDescent="0.15">
      <c r="A91" s="270"/>
      <c r="B91" s="271"/>
      <c r="C91" s="271"/>
      <c r="D91" s="271"/>
      <c r="E91" s="271"/>
      <c r="F91" s="271"/>
      <c r="G91" s="271"/>
      <c r="H91" s="271"/>
      <c r="I91" s="271"/>
      <c r="J91" s="272"/>
    </row>
    <row r="92" spans="1:10" x14ac:dyDescent="0.15">
      <c r="A92" s="270"/>
      <c r="B92" s="271"/>
      <c r="C92" s="271"/>
      <c r="D92" s="271"/>
      <c r="E92" s="271"/>
      <c r="F92" s="271"/>
      <c r="G92" s="271"/>
      <c r="H92" s="271"/>
      <c r="I92" s="271"/>
      <c r="J92" s="272"/>
    </row>
    <row r="93" spans="1:10" x14ac:dyDescent="0.15">
      <c r="A93" s="270"/>
      <c r="B93" s="271"/>
      <c r="C93" s="271"/>
      <c r="D93" s="271"/>
      <c r="E93" s="271"/>
      <c r="F93" s="271"/>
      <c r="G93" s="271"/>
      <c r="H93" s="271"/>
      <c r="I93" s="271"/>
      <c r="J93" s="272"/>
    </row>
    <row r="94" spans="1:10" x14ac:dyDescent="0.15">
      <c r="A94" s="270"/>
      <c r="B94" s="271"/>
      <c r="C94" s="271"/>
      <c r="D94" s="271"/>
      <c r="E94" s="271"/>
      <c r="F94" s="271"/>
      <c r="G94" s="271"/>
      <c r="H94" s="271"/>
      <c r="I94" s="271"/>
      <c r="J94" s="272"/>
    </row>
    <row r="95" spans="1:10" x14ac:dyDescent="0.15">
      <c r="A95" s="270"/>
      <c r="B95" s="271"/>
      <c r="C95" s="271"/>
      <c r="D95" s="271"/>
      <c r="E95" s="271"/>
      <c r="F95" s="271"/>
      <c r="G95" s="271"/>
      <c r="H95" s="271"/>
      <c r="I95" s="271"/>
      <c r="J95" s="272"/>
    </row>
    <row r="96" spans="1:10" x14ac:dyDescent="0.15">
      <c r="A96" s="270"/>
      <c r="B96" s="271"/>
      <c r="C96" s="271"/>
      <c r="D96" s="271"/>
      <c r="E96" s="271"/>
      <c r="F96" s="271"/>
      <c r="G96" s="271"/>
      <c r="H96" s="271"/>
      <c r="I96" s="271"/>
      <c r="J96" s="272"/>
    </row>
    <row r="97" spans="1:10" x14ac:dyDescent="0.15">
      <c r="A97" s="270"/>
      <c r="B97" s="271"/>
      <c r="C97" s="271"/>
      <c r="D97" s="271"/>
      <c r="E97" s="271"/>
      <c r="F97" s="271"/>
      <c r="G97" s="271"/>
      <c r="H97" s="271"/>
      <c r="I97" s="271"/>
      <c r="J97" s="272"/>
    </row>
    <row r="98" spans="1:10" x14ac:dyDescent="0.15">
      <c r="A98" s="270"/>
      <c r="B98" s="271"/>
      <c r="C98" s="271"/>
      <c r="D98" s="271"/>
      <c r="E98" s="271"/>
      <c r="F98" s="271"/>
      <c r="G98" s="271"/>
      <c r="H98" s="271"/>
      <c r="I98" s="271"/>
      <c r="J98" s="272"/>
    </row>
    <row r="99" spans="1:10" x14ac:dyDescent="0.15">
      <c r="A99" s="270"/>
      <c r="B99" s="271"/>
      <c r="C99" s="271"/>
      <c r="D99" s="271"/>
      <c r="E99" s="271"/>
      <c r="F99" s="271"/>
      <c r="G99" s="271"/>
      <c r="H99" s="271"/>
      <c r="I99" s="271"/>
      <c r="J99" s="272"/>
    </row>
    <row r="100" spans="1:10" x14ac:dyDescent="0.15">
      <c r="A100" s="270"/>
      <c r="B100" s="271"/>
      <c r="C100" s="271"/>
      <c r="D100" s="271"/>
      <c r="E100" s="271"/>
      <c r="F100" s="271"/>
      <c r="G100" s="271"/>
      <c r="H100" s="271"/>
      <c r="I100" s="271"/>
      <c r="J100" s="272"/>
    </row>
    <row r="101" spans="1:10" ht="12.75" thickBot="1" x14ac:dyDescent="0.2">
      <c r="A101" s="245"/>
      <c r="B101" s="246"/>
      <c r="C101" s="246"/>
      <c r="D101" s="246"/>
      <c r="E101" s="246"/>
      <c r="F101" s="246"/>
      <c r="G101" s="246"/>
      <c r="H101" s="246"/>
      <c r="I101" s="246"/>
      <c r="J101" s="247"/>
    </row>
    <row r="103" spans="1:10" ht="12.75" thickBot="1" x14ac:dyDescent="0.2">
      <c r="A103" s="1" t="s">
        <v>170</v>
      </c>
    </row>
    <row r="104" spans="1:10" x14ac:dyDescent="0.15">
      <c r="A104" s="242" t="s">
        <v>189</v>
      </c>
      <c r="B104" s="243"/>
      <c r="C104" s="243"/>
      <c r="D104" s="243"/>
      <c r="E104" s="243"/>
      <c r="F104" s="243"/>
      <c r="G104" s="243"/>
      <c r="H104" s="243"/>
      <c r="I104" s="243"/>
      <c r="J104" s="244"/>
    </row>
    <row r="105" spans="1:10" x14ac:dyDescent="0.15">
      <c r="A105" s="270"/>
      <c r="B105" s="271"/>
      <c r="C105" s="271"/>
      <c r="D105" s="271"/>
      <c r="E105" s="271"/>
      <c r="F105" s="271"/>
      <c r="G105" s="271"/>
      <c r="H105" s="271"/>
      <c r="I105" s="271"/>
      <c r="J105" s="272"/>
    </row>
    <row r="106" spans="1:10" x14ac:dyDescent="0.15">
      <c r="A106" s="270"/>
      <c r="B106" s="271"/>
      <c r="C106" s="271"/>
      <c r="D106" s="271"/>
      <c r="E106" s="271"/>
      <c r="F106" s="271"/>
      <c r="G106" s="271"/>
      <c r="H106" s="271"/>
      <c r="I106" s="271"/>
      <c r="J106" s="272"/>
    </row>
    <row r="107" spans="1:10" x14ac:dyDescent="0.15">
      <c r="A107" s="270"/>
      <c r="B107" s="271"/>
      <c r="C107" s="271"/>
      <c r="D107" s="271"/>
      <c r="E107" s="271"/>
      <c r="F107" s="271"/>
      <c r="G107" s="271"/>
      <c r="H107" s="271"/>
      <c r="I107" s="271"/>
      <c r="J107" s="272"/>
    </row>
    <row r="108" spans="1:10" x14ac:dyDescent="0.15">
      <c r="A108" s="270"/>
      <c r="B108" s="271"/>
      <c r="C108" s="271"/>
      <c r="D108" s="271"/>
      <c r="E108" s="271"/>
      <c r="F108" s="271"/>
      <c r="G108" s="271"/>
      <c r="H108" s="271"/>
      <c r="I108" s="271"/>
      <c r="J108" s="272"/>
    </row>
    <row r="109" spans="1:10" x14ac:dyDescent="0.15">
      <c r="A109" s="270"/>
      <c r="B109" s="271"/>
      <c r="C109" s="271"/>
      <c r="D109" s="271"/>
      <c r="E109" s="271"/>
      <c r="F109" s="271"/>
      <c r="G109" s="271"/>
      <c r="H109" s="271"/>
      <c r="I109" s="271"/>
      <c r="J109" s="272"/>
    </row>
    <row r="110" spans="1:10" x14ac:dyDescent="0.15">
      <c r="A110" s="270"/>
      <c r="B110" s="271"/>
      <c r="C110" s="271"/>
      <c r="D110" s="271"/>
      <c r="E110" s="271"/>
      <c r="F110" s="271"/>
      <c r="G110" s="271"/>
      <c r="H110" s="271"/>
      <c r="I110" s="271"/>
      <c r="J110" s="272"/>
    </row>
    <row r="111" spans="1:10" x14ac:dyDescent="0.15">
      <c r="A111" s="270"/>
      <c r="B111" s="271"/>
      <c r="C111" s="271"/>
      <c r="D111" s="271"/>
      <c r="E111" s="271"/>
      <c r="F111" s="271"/>
      <c r="G111" s="271"/>
      <c r="H111" s="271"/>
      <c r="I111" s="271"/>
      <c r="J111" s="272"/>
    </row>
    <row r="112" spans="1:10" x14ac:dyDescent="0.15">
      <c r="A112" s="270"/>
      <c r="B112" s="271"/>
      <c r="C112" s="271"/>
      <c r="D112" s="271"/>
      <c r="E112" s="271"/>
      <c r="F112" s="271"/>
      <c r="G112" s="271"/>
      <c r="H112" s="271"/>
      <c r="I112" s="271"/>
      <c r="J112" s="272"/>
    </row>
    <row r="113" spans="1:10" x14ac:dyDescent="0.15">
      <c r="A113" s="270"/>
      <c r="B113" s="271"/>
      <c r="C113" s="271"/>
      <c r="D113" s="271"/>
      <c r="E113" s="271"/>
      <c r="F113" s="271"/>
      <c r="G113" s="271"/>
      <c r="H113" s="271"/>
      <c r="I113" s="271"/>
      <c r="J113" s="272"/>
    </row>
    <row r="114" spans="1:10" x14ac:dyDescent="0.15">
      <c r="A114" s="270"/>
      <c r="B114" s="271"/>
      <c r="C114" s="271"/>
      <c r="D114" s="271"/>
      <c r="E114" s="271"/>
      <c r="F114" s="271"/>
      <c r="G114" s="271"/>
      <c r="H114" s="271"/>
      <c r="I114" s="271"/>
      <c r="J114" s="272"/>
    </row>
    <row r="115" spans="1:10" x14ac:dyDescent="0.15">
      <c r="A115" s="270"/>
      <c r="B115" s="271"/>
      <c r="C115" s="271"/>
      <c r="D115" s="271"/>
      <c r="E115" s="271"/>
      <c r="F115" s="271"/>
      <c r="G115" s="271"/>
      <c r="H115" s="271"/>
      <c r="I115" s="271"/>
      <c r="J115" s="272"/>
    </row>
    <row r="116" spans="1:10" x14ac:dyDescent="0.15">
      <c r="A116" s="270"/>
      <c r="B116" s="271"/>
      <c r="C116" s="271"/>
      <c r="D116" s="271"/>
      <c r="E116" s="271"/>
      <c r="F116" s="271"/>
      <c r="G116" s="271"/>
      <c r="H116" s="271"/>
      <c r="I116" s="271"/>
      <c r="J116" s="272"/>
    </row>
    <row r="117" spans="1:10" x14ac:dyDescent="0.15">
      <c r="A117" s="270"/>
      <c r="B117" s="271"/>
      <c r="C117" s="271"/>
      <c r="D117" s="271"/>
      <c r="E117" s="271"/>
      <c r="F117" s="271"/>
      <c r="G117" s="271"/>
      <c r="H117" s="271"/>
      <c r="I117" s="271"/>
      <c r="J117" s="272"/>
    </row>
    <row r="118" spans="1:10" x14ac:dyDescent="0.15">
      <c r="A118" s="270"/>
      <c r="B118" s="271"/>
      <c r="C118" s="271"/>
      <c r="D118" s="271"/>
      <c r="E118" s="271"/>
      <c r="F118" s="271"/>
      <c r="G118" s="271"/>
      <c r="H118" s="271"/>
      <c r="I118" s="271"/>
      <c r="J118" s="272"/>
    </row>
    <row r="119" spans="1:10" ht="12.75" thickBot="1" x14ac:dyDescent="0.2">
      <c r="A119" s="245"/>
      <c r="B119" s="246"/>
      <c r="C119" s="246"/>
      <c r="D119" s="246"/>
      <c r="E119" s="246"/>
      <c r="F119" s="246"/>
      <c r="G119" s="246"/>
      <c r="H119" s="246"/>
      <c r="I119" s="246"/>
      <c r="J119" s="247"/>
    </row>
  </sheetData>
  <mergeCells count="64">
    <mergeCell ref="G28:H28"/>
    <mergeCell ref="E16:H16"/>
    <mergeCell ref="C22:D22"/>
    <mergeCell ref="E22:F22"/>
    <mergeCell ref="G22:H22"/>
    <mergeCell ref="C27:D27"/>
    <mergeCell ref="E27:F27"/>
    <mergeCell ref="G27:H27"/>
    <mergeCell ref="A104:J119"/>
    <mergeCell ref="C16:D16"/>
    <mergeCell ref="B39:B42"/>
    <mergeCell ref="C39:C40"/>
    <mergeCell ref="C41:C42"/>
    <mergeCell ref="B43:B44"/>
    <mergeCell ref="C43:C44"/>
    <mergeCell ref="A39:A44"/>
    <mergeCell ref="A33:A38"/>
    <mergeCell ref="B33:B36"/>
    <mergeCell ref="C33:C34"/>
    <mergeCell ref="C35:C36"/>
    <mergeCell ref="A49:D49"/>
    <mergeCell ref="E49:I49"/>
    <mergeCell ref="A50:J65"/>
    <mergeCell ref="C37:C38"/>
    <mergeCell ref="A68:J83"/>
    <mergeCell ref="A86:J101"/>
    <mergeCell ref="F12:G12"/>
    <mergeCell ref="F10:G10"/>
    <mergeCell ref="A12:B12"/>
    <mergeCell ref="A13:B13"/>
    <mergeCell ref="B37:B38"/>
    <mergeCell ref="C28:D28"/>
    <mergeCell ref="E28:F28"/>
    <mergeCell ref="C12:E12"/>
    <mergeCell ref="E31:E32"/>
    <mergeCell ref="F31:J31"/>
    <mergeCell ref="H13:J13"/>
    <mergeCell ref="F13:G13"/>
    <mergeCell ref="A10:B10"/>
    <mergeCell ref="A16:A17"/>
    <mergeCell ref="C11:E11"/>
    <mergeCell ref="C9:E9"/>
    <mergeCell ref="C10:E10"/>
    <mergeCell ref="C8:E8"/>
    <mergeCell ref="A7:B7"/>
    <mergeCell ref="A8:B8"/>
    <mergeCell ref="A9:B9"/>
    <mergeCell ref="A11:B11"/>
    <mergeCell ref="B16:B17"/>
    <mergeCell ref="A31:D32"/>
    <mergeCell ref="C13:E13"/>
    <mergeCell ref="A1:J1"/>
    <mergeCell ref="F7:G7"/>
    <mergeCell ref="H12:J12"/>
    <mergeCell ref="F11:G11"/>
    <mergeCell ref="H11:J11"/>
    <mergeCell ref="H9:J9"/>
    <mergeCell ref="H10:J10"/>
    <mergeCell ref="H8:J8"/>
    <mergeCell ref="F8:G8"/>
    <mergeCell ref="F9:G9"/>
    <mergeCell ref="C7:E7"/>
    <mergeCell ref="B3:J3"/>
    <mergeCell ref="B4:J4"/>
  </mergeCells>
  <phoneticPr fontId="1" type="noConversion"/>
  <dataValidations count="7">
    <dataValidation type="list" allowBlank="1" showInputMessage="1" showErrorMessage="1" sqref="C9:E9">
      <formula1>"가변용량, 2단가변,고정용량"</formula1>
    </dataValidation>
    <dataValidation type="list" allowBlank="1" showInputMessage="1" showErrorMessage="1" sqref="C10:E10">
      <formula1>"네트워크제품, 일반제품, 옵션제품"</formula1>
    </dataValidation>
    <dataValidation type="list" allowBlank="1" showInputMessage="1" showErrorMessage="1" sqref="C13:E13">
      <formula1>"단상 220V 60Hz, 3상 380V 60Hz, 3상 220V 60Hz"</formula1>
    </dataValidation>
    <dataValidation type="list" allowBlank="1" showInputMessage="1" showErrorMessage="1" sqref="H8:J8">
      <formula1>"분리형, 일체형"</formula1>
    </dataValidation>
    <dataValidation type="list" allowBlank="1" showInputMessage="1" showErrorMessage="1" sqref="H11:J11">
      <formula1>"1:1전용, 1:2전용, 1:3전용"</formula1>
    </dataValidation>
    <dataValidation type="list" allowBlank="1" showInputMessage="1" showErrorMessage="1" sqref="H12:J12">
      <formula1>"4 kW 이하, 4~10 kW, 10~17 kW, 23 kW 이하"</formula1>
    </dataValidation>
    <dataValidation type="list" allowBlank="1" showInputMessage="1" showErrorMessage="1" sqref="H9:J9">
      <formula1>"구현, 미구현"</formula1>
    </dataValidation>
  </dataValidations>
  <pageMargins left="0.74803149606299213" right="0.74803149606299213" top="0.39370078740157483" bottom="0.39370078740157483" header="0.39370078740157483" footer="0.39370078740157483"/>
  <pageSetup paperSize="9" scale="39" orientation="portrait" r:id="rId1"/>
  <headerFooter alignWithMargins="0"/>
  <rowBreaks count="1" manualBreakCount="1">
    <brk id="8" max="16383" man="1"/>
  </rowBreaks>
  <colBreaks count="1" manualBreakCount="1">
    <brk id="10" max="1048575" man="1"/>
  </colBreaks>
  <ignoredErrors>
    <ignoredError sqref="E23:E25" formula="1"/>
    <ignoredError sqref="G18:G26 H18:H21 H23:H2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zoomScaleSheetLayoutView="100" workbookViewId="0">
      <selection activeCell="E13" sqref="E13:F13"/>
    </sheetView>
  </sheetViews>
  <sheetFormatPr defaultRowHeight="12" x14ac:dyDescent="0.15"/>
  <cols>
    <col min="1" max="1" width="25.5546875" style="192" customWidth="1"/>
    <col min="2" max="2" width="8.88671875" style="192" customWidth="1"/>
    <col min="3" max="9" width="14.44140625" style="192" customWidth="1"/>
    <col min="10" max="16384" width="8.88671875" style="192"/>
  </cols>
  <sheetData>
    <row r="1" spans="1:9" ht="60" customHeight="1" thickBot="1" x14ac:dyDescent="0.2">
      <c r="A1" s="315" t="s">
        <v>228</v>
      </c>
      <c r="B1" s="316"/>
      <c r="C1" s="316"/>
      <c r="D1" s="316"/>
      <c r="E1" s="316"/>
      <c r="F1" s="316"/>
      <c r="G1" s="316"/>
      <c r="H1" s="316"/>
      <c r="I1" s="317"/>
    </row>
    <row r="2" spans="1:9" ht="12.75" thickBot="1" x14ac:dyDescent="0.2"/>
    <row r="3" spans="1:9" ht="13.5" customHeight="1" x14ac:dyDescent="0.15">
      <c r="A3" s="193" t="s">
        <v>95</v>
      </c>
      <c r="B3" s="320" t="str">
        <f>Input!B3</f>
        <v>효율관리기자재 운용규정(산업통상자원부 고시)</v>
      </c>
      <c r="C3" s="321"/>
      <c r="D3" s="321"/>
      <c r="E3" s="321"/>
      <c r="F3" s="321"/>
      <c r="G3" s="321"/>
      <c r="H3" s="321"/>
      <c r="I3" s="322"/>
    </row>
    <row r="4" spans="1:9" ht="14.25" customHeight="1" thickBot="1" x14ac:dyDescent="0.2">
      <c r="A4" s="194" t="s">
        <v>96</v>
      </c>
      <c r="B4" s="323" t="str">
        <f>Input!B4</f>
        <v>KS C 9306 : 에어컨디셔너</v>
      </c>
      <c r="C4" s="324"/>
      <c r="D4" s="324"/>
      <c r="E4" s="324"/>
      <c r="F4" s="324"/>
      <c r="G4" s="324"/>
      <c r="H4" s="324"/>
      <c r="I4" s="325"/>
    </row>
    <row r="6" spans="1:9" ht="15.95" customHeight="1" thickBot="1" x14ac:dyDescent="0.2">
      <c r="A6" s="195" t="s">
        <v>4</v>
      </c>
      <c r="H6" s="196"/>
    </row>
    <row r="7" spans="1:9" ht="15.95" customHeight="1" x14ac:dyDescent="0.15">
      <c r="A7" s="197" t="s">
        <v>5</v>
      </c>
      <c r="B7" s="318" t="str">
        <f>Input!C7</f>
        <v>"직접입력"</v>
      </c>
      <c r="C7" s="318"/>
      <c r="D7" s="318"/>
      <c r="E7" s="319" t="s">
        <v>20</v>
      </c>
      <c r="F7" s="319"/>
      <c r="G7" s="198" t="str">
        <f>Input!H7</f>
        <v>"세트"</v>
      </c>
      <c r="H7" s="199" t="str">
        <f>Input!I7</f>
        <v>"실외기"</v>
      </c>
      <c r="I7" s="200" t="str">
        <f>Input!J7</f>
        <v>"실내기1","실내기2"</v>
      </c>
    </row>
    <row r="8" spans="1:9" ht="15.95" customHeight="1" x14ac:dyDescent="0.15">
      <c r="A8" s="201" t="s">
        <v>77</v>
      </c>
      <c r="B8" s="312" t="str">
        <f>Input!C8</f>
        <v>"직접입력"</v>
      </c>
      <c r="C8" s="312"/>
      <c r="D8" s="312"/>
      <c r="E8" s="313" t="s">
        <v>26</v>
      </c>
      <c r="F8" s="313"/>
      <c r="G8" s="312" t="str">
        <f>Input!H8</f>
        <v>분리형</v>
      </c>
      <c r="H8" s="312"/>
      <c r="I8" s="314"/>
    </row>
    <row r="9" spans="1:9" ht="15.95" customHeight="1" x14ac:dyDescent="0.15">
      <c r="A9" s="201" t="s">
        <v>27</v>
      </c>
      <c r="B9" s="312" t="str">
        <f>Input!C9</f>
        <v>가변용량</v>
      </c>
      <c r="C9" s="312"/>
      <c r="D9" s="312"/>
      <c r="E9" s="313" t="s">
        <v>28</v>
      </c>
      <c r="F9" s="313"/>
      <c r="G9" s="312" t="str">
        <f>Input!H9</f>
        <v>구현</v>
      </c>
      <c r="H9" s="312"/>
      <c r="I9" s="314"/>
    </row>
    <row r="10" spans="1:9" ht="15.95" customHeight="1" x14ac:dyDescent="0.15">
      <c r="A10" s="201" t="s">
        <v>30</v>
      </c>
      <c r="B10" s="312" t="str">
        <f>Input!C10</f>
        <v>네트워크제품</v>
      </c>
      <c r="C10" s="312"/>
      <c r="D10" s="312"/>
      <c r="E10" s="313" t="s">
        <v>29</v>
      </c>
      <c r="F10" s="313"/>
      <c r="G10" s="312" t="str">
        <f>Input!H10</f>
        <v>홈멀티제품</v>
      </c>
      <c r="H10" s="312"/>
      <c r="I10" s="314"/>
    </row>
    <row r="11" spans="1:9" ht="15.95" customHeight="1" x14ac:dyDescent="0.15">
      <c r="A11" s="201" t="s">
        <v>31</v>
      </c>
      <c r="B11" s="337">
        <f>Input!C11</f>
        <v>1.6</v>
      </c>
      <c r="C11" s="337"/>
      <c r="D11" s="337"/>
      <c r="E11" s="313" t="s">
        <v>32</v>
      </c>
      <c r="F11" s="313"/>
      <c r="G11" s="312" t="str">
        <f>Input!H11</f>
        <v>1:2전용</v>
      </c>
      <c r="H11" s="312"/>
      <c r="I11" s="314"/>
    </row>
    <row r="12" spans="1:9" ht="15.95" customHeight="1" x14ac:dyDescent="0.15">
      <c r="A12" s="201" t="s">
        <v>57</v>
      </c>
      <c r="B12" s="312" t="str">
        <f>Input!C12</f>
        <v>"직접입력"</v>
      </c>
      <c r="C12" s="312"/>
      <c r="D12" s="312"/>
      <c r="E12" s="313" t="s">
        <v>106</v>
      </c>
      <c r="F12" s="313"/>
      <c r="G12" s="312" t="str">
        <f>Input!H12</f>
        <v>4 kW 이하</v>
      </c>
      <c r="H12" s="312"/>
      <c r="I12" s="314"/>
    </row>
    <row r="13" spans="1:9" ht="15.95" customHeight="1" thickBot="1" x14ac:dyDescent="0.2">
      <c r="A13" s="202" t="s">
        <v>19</v>
      </c>
      <c r="B13" s="326" t="str">
        <f>Input!C13</f>
        <v>단상 220V 60Hz</v>
      </c>
      <c r="C13" s="326"/>
      <c r="D13" s="326"/>
      <c r="E13" s="327" t="s">
        <v>21</v>
      </c>
      <c r="F13" s="327"/>
      <c r="G13" s="326" t="str">
        <f>Input!H13</f>
        <v>능동대기</v>
      </c>
      <c r="H13" s="326"/>
      <c r="I13" s="328"/>
    </row>
    <row r="14" spans="1:9" ht="15.95" customHeight="1" x14ac:dyDescent="0.15"/>
    <row r="15" spans="1:9" ht="15.95" customHeight="1" thickBot="1" x14ac:dyDescent="0.2">
      <c r="A15" s="195" t="s">
        <v>6</v>
      </c>
    </row>
    <row r="16" spans="1:9" ht="15.95" customHeight="1" x14ac:dyDescent="0.15">
      <c r="A16" s="329" t="s">
        <v>2</v>
      </c>
      <c r="B16" s="342" t="s">
        <v>3</v>
      </c>
      <c r="C16" s="338" t="s">
        <v>18</v>
      </c>
      <c r="D16" s="339"/>
      <c r="E16" s="340" t="s">
        <v>102</v>
      </c>
      <c r="F16" s="341"/>
      <c r="G16" s="331" t="s">
        <v>24</v>
      </c>
      <c r="H16" s="332"/>
      <c r="I16" s="335" t="s">
        <v>62</v>
      </c>
    </row>
    <row r="17" spans="1:12" ht="15.95" customHeight="1" x14ac:dyDescent="0.15">
      <c r="A17" s="330"/>
      <c r="B17" s="343"/>
      <c r="C17" s="203" t="s">
        <v>33</v>
      </c>
      <c r="D17" s="203" t="s">
        <v>256</v>
      </c>
      <c r="E17" s="204" t="s">
        <v>33</v>
      </c>
      <c r="F17" s="204" t="s">
        <v>256</v>
      </c>
      <c r="G17" s="333"/>
      <c r="H17" s="334"/>
      <c r="I17" s="336"/>
    </row>
    <row r="18" spans="1:12" ht="15.95" customHeight="1" x14ac:dyDescent="0.15">
      <c r="A18" s="205" t="s">
        <v>34</v>
      </c>
      <c r="B18" s="206" t="s">
        <v>1</v>
      </c>
      <c r="C18" s="99" t="str">
        <f>Input!E18</f>
        <v>"결과입력"</v>
      </c>
      <c r="D18" s="100" t="str">
        <f>Input!D18</f>
        <v>"직접입력"</v>
      </c>
      <c r="E18" s="207"/>
      <c r="F18" s="207"/>
      <c r="G18" s="344"/>
      <c r="H18" s="344"/>
      <c r="I18" s="208" t="s">
        <v>38</v>
      </c>
    </row>
    <row r="19" spans="1:12" ht="15.95" customHeight="1" x14ac:dyDescent="0.15">
      <c r="A19" s="205" t="s">
        <v>35</v>
      </c>
      <c r="B19" s="206" t="s">
        <v>1</v>
      </c>
      <c r="C19" s="101" t="str">
        <f>Input!E33</f>
        <v>"결과입력"</v>
      </c>
      <c r="D19" s="102" t="str">
        <f>Input!E39</f>
        <v>"결과입력"</v>
      </c>
      <c r="E19" s="207" t="e">
        <f>IF(C19&gt;=C18*0.95,"합격","불합격")</f>
        <v>#VALUE!</v>
      </c>
      <c r="F19" s="207" t="e">
        <f>IF(C19&gt;=C18*0.95,"합격","불합격")</f>
        <v>#VALUE!</v>
      </c>
      <c r="G19" s="344" t="s">
        <v>66</v>
      </c>
      <c r="H19" s="344"/>
      <c r="I19" s="208" t="s">
        <v>38</v>
      </c>
    </row>
    <row r="20" spans="1:12" ht="15.95" customHeight="1" x14ac:dyDescent="0.15">
      <c r="A20" s="201" t="s">
        <v>36</v>
      </c>
      <c r="B20" s="206" t="s">
        <v>1</v>
      </c>
      <c r="C20" s="103" t="str">
        <f>Input!E34</f>
        <v>"결과입력"</v>
      </c>
      <c r="D20" s="104" t="str">
        <f>Input!E40</f>
        <v>"결과입력"</v>
      </c>
      <c r="E20" s="209"/>
      <c r="F20" s="209"/>
      <c r="G20" s="344"/>
      <c r="H20" s="344"/>
      <c r="I20" s="208" t="s">
        <v>38</v>
      </c>
    </row>
    <row r="21" spans="1:12" ht="15.95" customHeight="1" x14ac:dyDescent="0.15">
      <c r="A21" s="201" t="s">
        <v>252</v>
      </c>
      <c r="B21" s="206" t="s">
        <v>253</v>
      </c>
      <c r="C21" s="103" t="e">
        <f>'가변용량(일반)'!J9</f>
        <v>#VALUE!</v>
      </c>
      <c r="D21" s="103" t="e">
        <f>'가변용량(홈멀티)'!J9</f>
        <v>#VALUE!</v>
      </c>
      <c r="E21" s="209"/>
      <c r="F21" s="209"/>
      <c r="G21" s="345"/>
      <c r="H21" s="346"/>
      <c r="I21" s="208" t="s">
        <v>254</v>
      </c>
    </row>
    <row r="22" spans="1:12" ht="15.95" customHeight="1" x14ac:dyDescent="0.15">
      <c r="A22" s="201" t="s">
        <v>11</v>
      </c>
      <c r="B22" s="206" t="s">
        <v>16</v>
      </c>
      <c r="C22" s="105" t="e">
        <f>Input!E19</f>
        <v>#VALUE!</v>
      </c>
      <c r="D22" s="106" t="e">
        <f>'가변용량(홈멀티)'!F9</f>
        <v>#VALUE!</v>
      </c>
      <c r="E22" s="210" t="e">
        <f>IF(C22&lt;=Input!C19*1.1,"합격","불합격")</f>
        <v>#VALUE!</v>
      </c>
      <c r="F22" s="210" t="e">
        <f>IF(D22&lt;=Input!D19*1.1,"합격","불합격")</f>
        <v>#VALUE!</v>
      </c>
      <c r="G22" s="344" t="s">
        <v>67</v>
      </c>
      <c r="H22" s="344"/>
      <c r="I22" s="211" t="s">
        <v>64</v>
      </c>
    </row>
    <row r="23" spans="1:12" ht="15.95" customHeight="1" x14ac:dyDescent="0.15">
      <c r="A23" s="201" t="s">
        <v>22</v>
      </c>
      <c r="B23" s="206" t="s">
        <v>15</v>
      </c>
      <c r="C23" s="107" t="e">
        <f>Input!E20</f>
        <v>#VALUE!</v>
      </c>
      <c r="D23" s="108" t="e">
        <f>'가변용량(홈멀티)'!G9</f>
        <v>#VALUE!</v>
      </c>
      <c r="E23" s="209"/>
      <c r="F23" s="209"/>
      <c r="G23" s="344"/>
      <c r="H23" s="344"/>
      <c r="I23" s="212" t="s">
        <v>38</v>
      </c>
    </row>
    <row r="24" spans="1:12" ht="15.95" customHeight="1" x14ac:dyDescent="0.15">
      <c r="A24" s="201" t="s">
        <v>37</v>
      </c>
      <c r="B24" s="206" t="s">
        <v>0</v>
      </c>
      <c r="C24" s="109" t="e">
        <f>Input!E21</f>
        <v>#VALUE!</v>
      </c>
      <c r="D24" s="110" t="e">
        <f>'가변용량(홈멀티)'!D9</f>
        <v>#VALUE!</v>
      </c>
      <c r="E24" s="207" t="e">
        <f>IF(C24&gt;=Input!C21*0.92,"합격","불합격")</f>
        <v>#VALUE!</v>
      </c>
      <c r="F24" s="207" t="e">
        <f>IF(D24&gt;=Input!D21*0.92,"합격","불합격")</f>
        <v>#VALUE!</v>
      </c>
      <c r="G24" s="344" t="s">
        <v>65</v>
      </c>
      <c r="H24" s="344"/>
      <c r="I24" s="212" t="s">
        <v>63</v>
      </c>
    </row>
    <row r="25" spans="1:12" ht="15.95" customHeight="1" x14ac:dyDescent="0.15">
      <c r="A25" s="205" t="s">
        <v>9</v>
      </c>
      <c r="B25" s="206" t="s">
        <v>1</v>
      </c>
      <c r="C25" s="359" t="str">
        <f>Input!E22</f>
        <v>"결과입력"</v>
      </c>
      <c r="D25" s="360"/>
      <c r="E25" s="209"/>
      <c r="F25" s="209"/>
      <c r="G25" s="344"/>
      <c r="H25" s="344"/>
      <c r="I25" s="213" t="s">
        <v>64</v>
      </c>
    </row>
    <row r="26" spans="1:12" ht="15.95" customHeight="1" x14ac:dyDescent="0.15">
      <c r="A26" s="205" t="s">
        <v>39</v>
      </c>
      <c r="B26" s="206" t="s">
        <v>17</v>
      </c>
      <c r="C26" s="107" t="e">
        <f>Input!E23</f>
        <v>#VALUE!</v>
      </c>
      <c r="D26" s="108" t="e">
        <f>'가변용량(홈멀티)'!H9</f>
        <v>#VALUE!</v>
      </c>
      <c r="E26" s="207" t="e">
        <f>IF(C26&lt;=Input!C23*1.1,"합격","불합격")</f>
        <v>#VALUE!</v>
      </c>
      <c r="F26" s="207" t="e">
        <f>IF(D26&lt;=Input!D23*1.1,"합격","불합격")</f>
        <v>#VALUE!</v>
      </c>
      <c r="G26" s="344" t="s">
        <v>67</v>
      </c>
      <c r="H26" s="344"/>
      <c r="I26" s="214" t="s">
        <v>38</v>
      </c>
    </row>
    <row r="27" spans="1:12" ht="15.95" customHeight="1" x14ac:dyDescent="0.15">
      <c r="A27" s="205" t="s">
        <v>23</v>
      </c>
      <c r="B27" s="206" t="s">
        <v>14</v>
      </c>
      <c r="C27" s="105" t="e">
        <f>Input!E24</f>
        <v>#VALUE!</v>
      </c>
      <c r="D27" s="111" t="e">
        <f>'가변용량(홈멀티)'!E9</f>
        <v>#VALUE!</v>
      </c>
      <c r="E27" s="215"/>
      <c r="F27" s="215"/>
      <c r="G27" s="344"/>
      <c r="H27" s="344"/>
      <c r="I27" s="212" t="s">
        <v>64</v>
      </c>
    </row>
    <row r="28" spans="1:12" ht="15.95" customHeight="1" x14ac:dyDescent="0.15">
      <c r="A28" s="205" t="s">
        <v>25</v>
      </c>
      <c r="B28" s="206" t="s">
        <v>13</v>
      </c>
      <c r="C28" s="99" t="e">
        <f>Input!E25</f>
        <v>#VALUE!</v>
      </c>
      <c r="D28" s="112" t="e">
        <f>'가변용량(홈멀티)'!K9</f>
        <v>#VALUE!</v>
      </c>
      <c r="E28" s="207" t="e">
        <f>IF(C28&lt;=Input!C25*1.1,"합격","불합격")</f>
        <v>#VALUE!</v>
      </c>
      <c r="F28" s="207" t="e">
        <f>IF(D28&lt;=Input!D25*1.1,"합격","불합격")</f>
        <v>#VALUE!</v>
      </c>
      <c r="G28" s="344" t="s">
        <v>67</v>
      </c>
      <c r="H28" s="344"/>
      <c r="I28" s="216" t="s">
        <v>38</v>
      </c>
    </row>
    <row r="29" spans="1:12" ht="15.95" customHeight="1" x14ac:dyDescent="0.15">
      <c r="A29" s="205" t="s">
        <v>40</v>
      </c>
      <c r="B29" s="206" t="s">
        <v>41</v>
      </c>
      <c r="C29" s="109" t="e">
        <f>Input!E21</f>
        <v>#VALUE!</v>
      </c>
      <c r="D29" s="110" t="e">
        <f>D24</f>
        <v>#VALUE!</v>
      </c>
      <c r="E29" s="217"/>
      <c r="F29" s="217"/>
      <c r="G29" s="344"/>
      <c r="H29" s="344"/>
      <c r="I29" s="212" t="s">
        <v>63</v>
      </c>
    </row>
    <row r="30" spans="1:12" ht="15.95" customHeight="1" thickBot="1" x14ac:dyDescent="0.2">
      <c r="A30" s="218" t="s">
        <v>42</v>
      </c>
      <c r="B30" s="219" t="s">
        <v>41</v>
      </c>
      <c r="C30" s="361" t="str">
        <f>Input!E27</f>
        <v>"직접입력"</v>
      </c>
      <c r="D30" s="362"/>
      <c r="E30" s="220"/>
      <c r="F30" s="220"/>
      <c r="G30" s="352" t="s">
        <v>41</v>
      </c>
      <c r="H30" s="352"/>
      <c r="I30" s="221" t="s">
        <v>41</v>
      </c>
    </row>
    <row r="31" spans="1:12" ht="15.95" customHeight="1" x14ac:dyDescent="0.15">
      <c r="A31" s="222" t="s">
        <v>68</v>
      </c>
      <c r="L31" s="223"/>
    </row>
    <row r="32" spans="1:12" ht="15.95" customHeight="1" x14ac:dyDescent="0.15">
      <c r="A32" s="222" t="s">
        <v>69</v>
      </c>
      <c r="L32" s="223"/>
    </row>
    <row r="33" spans="1:12" ht="15.95" customHeight="1" x14ac:dyDescent="0.15">
      <c r="A33" s="192" t="s">
        <v>45</v>
      </c>
      <c r="L33" s="223"/>
    </row>
    <row r="34" spans="1:12" ht="15.95" customHeight="1" x14ac:dyDescent="0.15">
      <c r="A34" s="192" t="s">
        <v>43</v>
      </c>
      <c r="L34" s="223"/>
    </row>
    <row r="35" spans="1:12" ht="15.95" customHeight="1" x14ac:dyDescent="0.15">
      <c r="A35" s="192" t="s">
        <v>44</v>
      </c>
      <c r="L35" s="223"/>
    </row>
    <row r="36" spans="1:12" ht="15.95" customHeight="1" x14ac:dyDescent="0.15">
      <c r="A36" s="224" t="s">
        <v>190</v>
      </c>
      <c r="B36" s="224"/>
      <c r="L36" s="223"/>
    </row>
    <row r="37" spans="1:12" ht="15.95" customHeight="1" x14ac:dyDescent="0.15">
      <c r="L37" s="223"/>
    </row>
    <row r="38" spans="1:12" x14ac:dyDescent="0.15">
      <c r="A38" s="225" t="s">
        <v>7</v>
      </c>
    </row>
    <row r="39" spans="1:12" ht="12.75" thickBot="1" x14ac:dyDescent="0.2">
      <c r="A39" s="347" t="s">
        <v>46</v>
      </c>
      <c r="B39" s="347"/>
      <c r="C39" s="347"/>
      <c r="D39" s="347"/>
      <c r="E39" s="347" t="s">
        <v>53</v>
      </c>
      <c r="F39" s="347"/>
      <c r="G39" s="347"/>
      <c r="H39" s="347"/>
      <c r="I39" s="347"/>
    </row>
    <row r="40" spans="1:12" ht="12.75" thickBot="1" x14ac:dyDescent="0.2">
      <c r="A40" s="226" t="s">
        <v>12</v>
      </c>
      <c r="B40" s="348" t="s">
        <v>47</v>
      </c>
      <c r="C40" s="348"/>
      <c r="D40" s="227" t="s">
        <v>8</v>
      </c>
      <c r="E40" s="349" t="s">
        <v>12</v>
      </c>
      <c r="F40" s="348"/>
      <c r="G40" s="348" t="s">
        <v>205</v>
      </c>
      <c r="H40" s="348"/>
      <c r="I40" s="228" t="s">
        <v>8</v>
      </c>
    </row>
    <row r="41" spans="1:12" ht="12" customHeight="1" thickTop="1" x14ac:dyDescent="0.15">
      <c r="A41" s="229" t="s">
        <v>191</v>
      </c>
      <c r="B41" s="350" t="s">
        <v>48</v>
      </c>
      <c r="C41" s="350"/>
      <c r="D41" s="230">
        <v>1</v>
      </c>
      <c r="E41" s="353" t="s">
        <v>191</v>
      </c>
      <c r="F41" s="354"/>
      <c r="G41" s="351" t="s">
        <v>197</v>
      </c>
      <c r="H41" s="351"/>
      <c r="I41" s="231">
        <v>1</v>
      </c>
    </row>
    <row r="42" spans="1:12" ht="12" customHeight="1" x14ac:dyDescent="0.15">
      <c r="A42" s="229" t="s">
        <v>192</v>
      </c>
      <c r="B42" s="351" t="s">
        <v>48</v>
      </c>
      <c r="C42" s="351"/>
      <c r="D42" s="230">
        <v>2</v>
      </c>
      <c r="E42" s="357" t="s">
        <v>192</v>
      </c>
      <c r="F42" s="355"/>
      <c r="G42" s="351" t="s">
        <v>197</v>
      </c>
      <c r="H42" s="351"/>
      <c r="I42" s="231">
        <v>2</v>
      </c>
    </row>
    <row r="43" spans="1:12" x14ac:dyDescent="0.15">
      <c r="A43" s="229" t="s">
        <v>194</v>
      </c>
      <c r="B43" s="355" t="s">
        <v>193</v>
      </c>
      <c r="C43" s="355"/>
      <c r="D43" s="230">
        <v>3</v>
      </c>
      <c r="E43" s="357" t="s">
        <v>194</v>
      </c>
      <c r="F43" s="355"/>
      <c r="G43" s="355" t="s">
        <v>198</v>
      </c>
      <c r="H43" s="355"/>
      <c r="I43" s="231">
        <v>3</v>
      </c>
    </row>
    <row r="44" spans="1:12" x14ac:dyDescent="0.15">
      <c r="A44" s="229" t="s">
        <v>195</v>
      </c>
      <c r="B44" s="355" t="s">
        <v>193</v>
      </c>
      <c r="C44" s="355"/>
      <c r="D44" s="230">
        <v>4</v>
      </c>
      <c r="E44" s="357" t="s">
        <v>195</v>
      </c>
      <c r="F44" s="355"/>
      <c r="G44" s="355" t="s">
        <v>198</v>
      </c>
      <c r="H44" s="355"/>
      <c r="I44" s="231">
        <v>4</v>
      </c>
    </row>
    <row r="45" spans="1:12" ht="14.25" customHeight="1" thickBot="1" x14ac:dyDescent="0.2">
      <c r="A45" s="232" t="s">
        <v>196</v>
      </c>
      <c r="B45" s="356" t="s">
        <v>193</v>
      </c>
      <c r="C45" s="356"/>
      <c r="D45" s="233">
        <v>5</v>
      </c>
      <c r="E45" s="358" t="s">
        <v>196</v>
      </c>
      <c r="F45" s="356"/>
      <c r="G45" s="356" t="s">
        <v>199</v>
      </c>
      <c r="H45" s="356"/>
      <c r="I45" s="234">
        <v>5</v>
      </c>
    </row>
    <row r="46" spans="1:12" ht="12.75" thickBot="1" x14ac:dyDescent="0.2">
      <c r="A46" s="347" t="s">
        <v>50</v>
      </c>
      <c r="B46" s="347"/>
      <c r="C46" s="347"/>
      <c r="D46" s="347"/>
      <c r="E46" s="347" t="s">
        <v>54</v>
      </c>
      <c r="F46" s="347"/>
      <c r="G46" s="347"/>
      <c r="H46" s="347"/>
      <c r="I46" s="347"/>
    </row>
    <row r="47" spans="1:12" ht="12.75" thickBot="1" x14ac:dyDescent="0.2">
      <c r="A47" s="226" t="s">
        <v>12</v>
      </c>
      <c r="B47" s="348" t="s">
        <v>47</v>
      </c>
      <c r="C47" s="348"/>
      <c r="D47" s="227" t="s">
        <v>8</v>
      </c>
      <c r="E47" s="349" t="s">
        <v>12</v>
      </c>
      <c r="F47" s="348"/>
      <c r="G47" s="348" t="s">
        <v>205</v>
      </c>
      <c r="H47" s="348"/>
      <c r="I47" s="228" t="s">
        <v>8</v>
      </c>
    </row>
    <row r="48" spans="1:12" ht="12" customHeight="1" thickTop="1" x14ac:dyDescent="0.15">
      <c r="A48" s="229" t="s">
        <v>200</v>
      </c>
      <c r="B48" s="350" t="s">
        <v>48</v>
      </c>
      <c r="C48" s="350"/>
      <c r="D48" s="230">
        <v>1</v>
      </c>
      <c r="E48" s="353" t="s">
        <v>200</v>
      </c>
      <c r="F48" s="354"/>
      <c r="G48" s="351" t="s">
        <v>197</v>
      </c>
      <c r="H48" s="351"/>
      <c r="I48" s="231">
        <v>1</v>
      </c>
    </row>
    <row r="49" spans="1:9" ht="12" customHeight="1" x14ac:dyDescent="0.15">
      <c r="A49" s="229" t="s">
        <v>201</v>
      </c>
      <c r="B49" s="351" t="s">
        <v>48</v>
      </c>
      <c r="C49" s="351"/>
      <c r="D49" s="230">
        <v>2</v>
      </c>
      <c r="E49" s="357" t="s">
        <v>201</v>
      </c>
      <c r="F49" s="355"/>
      <c r="G49" s="351" t="s">
        <v>197</v>
      </c>
      <c r="H49" s="351"/>
      <c r="I49" s="231">
        <v>2</v>
      </c>
    </row>
    <row r="50" spans="1:9" x14ac:dyDescent="0.15">
      <c r="A50" s="229" t="s">
        <v>202</v>
      </c>
      <c r="B50" s="355" t="s">
        <v>193</v>
      </c>
      <c r="C50" s="355"/>
      <c r="D50" s="230">
        <v>3</v>
      </c>
      <c r="E50" s="357" t="s">
        <v>202</v>
      </c>
      <c r="F50" s="355"/>
      <c r="G50" s="355" t="s">
        <v>198</v>
      </c>
      <c r="H50" s="355"/>
      <c r="I50" s="231">
        <v>3</v>
      </c>
    </row>
    <row r="51" spans="1:9" x14ac:dyDescent="0.15">
      <c r="A51" s="229" t="s">
        <v>203</v>
      </c>
      <c r="B51" s="355" t="s">
        <v>193</v>
      </c>
      <c r="C51" s="355"/>
      <c r="D51" s="230">
        <v>4</v>
      </c>
      <c r="E51" s="357" t="s">
        <v>203</v>
      </c>
      <c r="F51" s="355"/>
      <c r="G51" s="355" t="s">
        <v>198</v>
      </c>
      <c r="H51" s="355"/>
      <c r="I51" s="231">
        <v>4</v>
      </c>
    </row>
    <row r="52" spans="1:9" ht="14.25" customHeight="1" thickBot="1" x14ac:dyDescent="0.2">
      <c r="A52" s="232" t="s">
        <v>204</v>
      </c>
      <c r="B52" s="356" t="s">
        <v>193</v>
      </c>
      <c r="C52" s="356"/>
      <c r="D52" s="233">
        <v>5</v>
      </c>
      <c r="E52" s="358" t="s">
        <v>204</v>
      </c>
      <c r="F52" s="356"/>
      <c r="G52" s="356" t="s">
        <v>199</v>
      </c>
      <c r="H52" s="356"/>
      <c r="I52" s="234">
        <v>5</v>
      </c>
    </row>
    <row r="53" spans="1:9" s="235" customFormat="1" ht="12.75" thickBot="1" x14ac:dyDescent="0.2">
      <c r="A53" s="347" t="s">
        <v>52</v>
      </c>
      <c r="B53" s="347"/>
      <c r="C53" s="347"/>
      <c r="D53" s="347"/>
      <c r="E53" s="347"/>
      <c r="F53" s="347"/>
      <c r="G53" s="347"/>
      <c r="H53" s="347"/>
      <c r="I53" s="347"/>
    </row>
    <row r="54" spans="1:9" ht="12.75" thickBot="1" x14ac:dyDescent="0.2">
      <c r="A54" s="226" t="s">
        <v>12</v>
      </c>
      <c r="B54" s="348" t="s">
        <v>55</v>
      </c>
      <c r="C54" s="348"/>
      <c r="D54" s="227" t="s">
        <v>9</v>
      </c>
      <c r="E54" s="348" t="s">
        <v>28</v>
      </c>
      <c r="F54" s="348"/>
      <c r="G54" s="348" t="s">
        <v>8</v>
      </c>
      <c r="H54" s="348"/>
      <c r="I54" s="228"/>
    </row>
    <row r="55" spans="1:9" ht="12" customHeight="1" thickTop="1" x14ac:dyDescent="0.15">
      <c r="A55" s="236" t="s">
        <v>206</v>
      </c>
      <c r="B55" s="354" t="s">
        <v>206</v>
      </c>
      <c r="C55" s="354"/>
      <c r="D55" s="230" t="s">
        <v>211</v>
      </c>
      <c r="E55" s="355" t="s">
        <v>56</v>
      </c>
      <c r="F55" s="355"/>
      <c r="G55" s="351">
        <v>1</v>
      </c>
      <c r="H55" s="351"/>
      <c r="I55" s="231"/>
    </row>
    <row r="56" spans="1:9" x14ac:dyDescent="0.15">
      <c r="A56" s="229" t="s">
        <v>207</v>
      </c>
      <c r="B56" s="355" t="s">
        <v>207</v>
      </c>
      <c r="C56" s="355"/>
      <c r="D56" s="230" t="s">
        <v>49</v>
      </c>
      <c r="E56" s="355" t="s">
        <v>10</v>
      </c>
      <c r="F56" s="355"/>
      <c r="G56" s="355">
        <v>2</v>
      </c>
      <c r="H56" s="355"/>
      <c r="I56" s="231"/>
    </row>
    <row r="57" spans="1:9" x14ac:dyDescent="0.15">
      <c r="A57" s="229" t="s">
        <v>208</v>
      </c>
      <c r="B57" s="355" t="s">
        <v>208</v>
      </c>
      <c r="C57" s="355"/>
      <c r="D57" s="230" t="s">
        <v>212</v>
      </c>
      <c r="E57" s="355" t="s">
        <v>10</v>
      </c>
      <c r="F57" s="355"/>
      <c r="G57" s="355">
        <v>3</v>
      </c>
      <c r="H57" s="355"/>
      <c r="I57" s="231"/>
    </row>
    <row r="58" spans="1:9" x14ac:dyDescent="0.15">
      <c r="A58" s="229" t="s">
        <v>209</v>
      </c>
      <c r="B58" s="355" t="s">
        <v>209</v>
      </c>
      <c r="C58" s="355"/>
      <c r="D58" s="230" t="s">
        <v>212</v>
      </c>
      <c r="E58" s="355" t="s">
        <v>10</v>
      </c>
      <c r="F58" s="355"/>
      <c r="G58" s="355">
        <v>4</v>
      </c>
      <c r="H58" s="355"/>
      <c r="I58" s="231"/>
    </row>
    <row r="59" spans="1:9" ht="14.25" customHeight="1" thickBot="1" x14ac:dyDescent="0.2">
      <c r="A59" s="232" t="s">
        <v>210</v>
      </c>
      <c r="B59" s="356" t="s">
        <v>210</v>
      </c>
      <c r="C59" s="356"/>
      <c r="D59" s="233" t="s">
        <v>213</v>
      </c>
      <c r="E59" s="356" t="s">
        <v>10</v>
      </c>
      <c r="F59" s="356"/>
      <c r="G59" s="356">
        <v>5</v>
      </c>
      <c r="H59" s="356"/>
      <c r="I59" s="234"/>
    </row>
    <row r="60" spans="1:9" ht="14.25" customHeight="1" thickBot="1" x14ac:dyDescent="0.2">
      <c r="A60" s="363" t="s">
        <v>59</v>
      </c>
      <c r="B60" s="363"/>
      <c r="C60" s="363"/>
      <c r="D60" s="363"/>
      <c r="E60" s="364" t="s">
        <v>60</v>
      </c>
      <c r="F60" s="364"/>
      <c r="G60" s="364"/>
      <c r="H60" s="364"/>
      <c r="I60" s="364"/>
    </row>
    <row r="61" spans="1:9" ht="14.25" customHeight="1" thickBot="1" x14ac:dyDescent="0.2">
      <c r="A61" s="237" t="s">
        <v>12</v>
      </c>
      <c r="B61" s="365" t="s">
        <v>9</v>
      </c>
      <c r="C61" s="365"/>
      <c r="D61" s="238" t="s">
        <v>8</v>
      </c>
      <c r="E61" s="366" t="s">
        <v>12</v>
      </c>
      <c r="F61" s="365"/>
      <c r="G61" s="365" t="s">
        <v>9</v>
      </c>
      <c r="H61" s="365"/>
      <c r="I61" s="239" t="s">
        <v>8</v>
      </c>
    </row>
    <row r="62" spans="1:9" ht="12" customHeight="1" thickTop="1" x14ac:dyDescent="0.15">
      <c r="A62" s="229" t="s">
        <v>214</v>
      </c>
      <c r="B62" s="350" t="s">
        <v>48</v>
      </c>
      <c r="C62" s="350"/>
      <c r="D62" s="230">
        <v>1</v>
      </c>
      <c r="E62" s="353" t="s">
        <v>214</v>
      </c>
      <c r="F62" s="354"/>
      <c r="G62" s="351" t="s">
        <v>197</v>
      </c>
      <c r="H62" s="351"/>
      <c r="I62" s="231">
        <v>1</v>
      </c>
    </row>
    <row r="63" spans="1:9" x14ac:dyDescent="0.15">
      <c r="A63" s="229" t="s">
        <v>215</v>
      </c>
      <c r="B63" s="351" t="s">
        <v>48</v>
      </c>
      <c r="C63" s="351"/>
      <c r="D63" s="230">
        <v>2</v>
      </c>
      <c r="E63" s="357" t="s">
        <v>215</v>
      </c>
      <c r="F63" s="355"/>
      <c r="G63" s="351" t="s">
        <v>197</v>
      </c>
      <c r="H63" s="351"/>
      <c r="I63" s="231">
        <v>2</v>
      </c>
    </row>
    <row r="64" spans="1:9" x14ac:dyDescent="0.15">
      <c r="A64" s="229" t="s">
        <v>216</v>
      </c>
      <c r="B64" s="355" t="s">
        <v>193</v>
      </c>
      <c r="C64" s="355"/>
      <c r="D64" s="230">
        <v>3</v>
      </c>
      <c r="E64" s="357" t="s">
        <v>216</v>
      </c>
      <c r="F64" s="355"/>
      <c r="G64" s="355" t="s">
        <v>198</v>
      </c>
      <c r="H64" s="355"/>
      <c r="I64" s="231">
        <v>3</v>
      </c>
    </row>
    <row r="65" spans="1:9" x14ac:dyDescent="0.15">
      <c r="A65" s="229" t="s">
        <v>217</v>
      </c>
      <c r="B65" s="355" t="s">
        <v>193</v>
      </c>
      <c r="C65" s="355"/>
      <c r="D65" s="230">
        <v>4</v>
      </c>
      <c r="E65" s="357" t="s">
        <v>217</v>
      </c>
      <c r="F65" s="355"/>
      <c r="G65" s="355" t="s">
        <v>198</v>
      </c>
      <c r="H65" s="355"/>
      <c r="I65" s="231">
        <v>4</v>
      </c>
    </row>
    <row r="66" spans="1:9" ht="14.25" customHeight="1" thickBot="1" x14ac:dyDescent="0.2">
      <c r="A66" s="232" t="s">
        <v>218</v>
      </c>
      <c r="B66" s="356" t="s">
        <v>193</v>
      </c>
      <c r="C66" s="356"/>
      <c r="D66" s="233">
        <v>5</v>
      </c>
      <c r="E66" s="358" t="s">
        <v>218</v>
      </c>
      <c r="F66" s="356"/>
      <c r="G66" s="356" t="s">
        <v>199</v>
      </c>
      <c r="H66" s="356"/>
      <c r="I66" s="234">
        <v>5</v>
      </c>
    </row>
    <row r="67" spans="1:9" ht="14.25" customHeight="1" thickBot="1" x14ac:dyDescent="0.2">
      <c r="A67" s="363" t="s">
        <v>58</v>
      </c>
      <c r="B67" s="363"/>
      <c r="C67" s="363"/>
      <c r="D67" s="363"/>
      <c r="E67" s="364" t="s">
        <v>61</v>
      </c>
      <c r="F67" s="364"/>
      <c r="G67" s="364"/>
      <c r="H67" s="364"/>
      <c r="I67" s="364"/>
    </row>
    <row r="68" spans="1:9" ht="14.25" customHeight="1" thickBot="1" x14ac:dyDescent="0.2">
      <c r="A68" s="237" t="s">
        <v>12</v>
      </c>
      <c r="B68" s="365" t="s">
        <v>9</v>
      </c>
      <c r="C68" s="365"/>
      <c r="D68" s="238" t="s">
        <v>8</v>
      </c>
      <c r="E68" s="366" t="s">
        <v>12</v>
      </c>
      <c r="F68" s="365"/>
      <c r="G68" s="365" t="s">
        <v>9</v>
      </c>
      <c r="H68" s="365"/>
      <c r="I68" s="239" t="s">
        <v>8</v>
      </c>
    </row>
    <row r="69" spans="1:9" ht="12" customHeight="1" thickTop="1" x14ac:dyDescent="0.15">
      <c r="A69" s="229" t="s">
        <v>219</v>
      </c>
      <c r="B69" s="350" t="s">
        <v>48</v>
      </c>
      <c r="C69" s="350"/>
      <c r="D69" s="230">
        <v>1</v>
      </c>
      <c r="E69" s="353" t="s">
        <v>219</v>
      </c>
      <c r="F69" s="354"/>
      <c r="G69" s="351" t="s">
        <v>197</v>
      </c>
      <c r="H69" s="351"/>
      <c r="I69" s="231">
        <v>1</v>
      </c>
    </row>
    <row r="70" spans="1:9" x14ac:dyDescent="0.15">
      <c r="A70" s="229" t="s">
        <v>220</v>
      </c>
      <c r="B70" s="351" t="s">
        <v>48</v>
      </c>
      <c r="C70" s="351"/>
      <c r="D70" s="230">
        <v>2</v>
      </c>
      <c r="E70" s="357" t="s">
        <v>220</v>
      </c>
      <c r="F70" s="355"/>
      <c r="G70" s="351" t="s">
        <v>197</v>
      </c>
      <c r="H70" s="351"/>
      <c r="I70" s="231">
        <v>2</v>
      </c>
    </row>
    <row r="71" spans="1:9" x14ac:dyDescent="0.15">
      <c r="A71" s="229" t="s">
        <v>221</v>
      </c>
      <c r="B71" s="355" t="s">
        <v>193</v>
      </c>
      <c r="C71" s="355"/>
      <c r="D71" s="230">
        <v>3</v>
      </c>
      <c r="E71" s="357" t="s">
        <v>221</v>
      </c>
      <c r="F71" s="355"/>
      <c r="G71" s="355" t="s">
        <v>198</v>
      </c>
      <c r="H71" s="355"/>
      <c r="I71" s="231">
        <v>3</v>
      </c>
    </row>
    <row r="72" spans="1:9" x14ac:dyDescent="0.15">
      <c r="A72" s="229" t="s">
        <v>222</v>
      </c>
      <c r="B72" s="355" t="s">
        <v>193</v>
      </c>
      <c r="C72" s="355"/>
      <c r="D72" s="230">
        <v>4</v>
      </c>
      <c r="E72" s="357" t="s">
        <v>222</v>
      </c>
      <c r="F72" s="355"/>
      <c r="G72" s="355" t="s">
        <v>198</v>
      </c>
      <c r="H72" s="355"/>
      <c r="I72" s="231">
        <v>4</v>
      </c>
    </row>
    <row r="73" spans="1:9" ht="14.25" customHeight="1" thickBot="1" x14ac:dyDescent="0.2">
      <c r="A73" s="232" t="s">
        <v>223</v>
      </c>
      <c r="B73" s="356" t="s">
        <v>193</v>
      </c>
      <c r="C73" s="356"/>
      <c r="D73" s="233">
        <v>5</v>
      </c>
      <c r="E73" s="358" t="s">
        <v>223</v>
      </c>
      <c r="F73" s="356"/>
      <c r="G73" s="356" t="s">
        <v>199</v>
      </c>
      <c r="H73" s="356"/>
      <c r="I73" s="234">
        <v>5</v>
      </c>
    </row>
  </sheetData>
  <sheetProtection algorithmName="SHA-512" hashValue="51IM7rLJpBBRf2U6tNuBt7y19etrasloeMi6+xkq1IbLJ8a3iPm0xiyp5YptfAKn1QvCiD2CThPSTdFjTNoMjA==" saltValue="k7qGWJqKl6dM16/+U7CWAQ==" spinCount="100000" sheet="1" formatCells="0" formatColumns="0" formatRows="0" insertColumns="0" insertRows="0" insertHyperlinks="0" deleteColumns="0" deleteRows="0" sort="0" autoFilter="0" pivotTables="0"/>
  <mergeCells count="144">
    <mergeCell ref="C25:D25"/>
    <mergeCell ref="C30:D30"/>
    <mergeCell ref="A67:D67"/>
    <mergeCell ref="E67:I67"/>
    <mergeCell ref="B68:C68"/>
    <mergeCell ref="E68:F68"/>
    <mergeCell ref="G68:H68"/>
    <mergeCell ref="B69:C69"/>
    <mergeCell ref="G69:H69"/>
    <mergeCell ref="B65:C65"/>
    <mergeCell ref="G65:H65"/>
    <mergeCell ref="B66:C66"/>
    <mergeCell ref="G66:H66"/>
    <mergeCell ref="E65:F65"/>
    <mergeCell ref="E66:F66"/>
    <mergeCell ref="B63:C63"/>
    <mergeCell ref="G63:H63"/>
    <mergeCell ref="B64:C64"/>
    <mergeCell ref="G64:H64"/>
    <mergeCell ref="A60:D60"/>
    <mergeCell ref="E60:I60"/>
    <mergeCell ref="B61:C61"/>
    <mergeCell ref="E61:F61"/>
    <mergeCell ref="G61:H61"/>
    <mergeCell ref="B72:C72"/>
    <mergeCell ref="G72:H72"/>
    <mergeCell ref="B73:C73"/>
    <mergeCell ref="G73:H73"/>
    <mergeCell ref="B70:C70"/>
    <mergeCell ref="G70:H70"/>
    <mergeCell ref="B71:C71"/>
    <mergeCell ref="G71:H71"/>
    <mergeCell ref="E69:F69"/>
    <mergeCell ref="E70:F70"/>
    <mergeCell ref="E71:F71"/>
    <mergeCell ref="E72:F72"/>
    <mergeCell ref="E73:F73"/>
    <mergeCell ref="B62:C62"/>
    <mergeCell ref="G62:H62"/>
    <mergeCell ref="E62:F62"/>
    <mergeCell ref="E63:F63"/>
    <mergeCell ref="E64:F64"/>
    <mergeCell ref="E58:F58"/>
    <mergeCell ref="G58:H58"/>
    <mergeCell ref="E59:F59"/>
    <mergeCell ref="G59:H59"/>
    <mergeCell ref="E56:F56"/>
    <mergeCell ref="G56:H56"/>
    <mergeCell ref="E57:F57"/>
    <mergeCell ref="G57:H57"/>
    <mergeCell ref="B56:C56"/>
    <mergeCell ref="B57:C57"/>
    <mergeCell ref="B58:C58"/>
    <mergeCell ref="B59:C59"/>
    <mergeCell ref="A53:D53"/>
    <mergeCell ref="E53:I53"/>
    <mergeCell ref="B54:C54"/>
    <mergeCell ref="E54:F54"/>
    <mergeCell ref="G54:H54"/>
    <mergeCell ref="E55:F55"/>
    <mergeCell ref="G55:H55"/>
    <mergeCell ref="B51:C51"/>
    <mergeCell ref="G51:H51"/>
    <mergeCell ref="B52:C52"/>
    <mergeCell ref="G52:H52"/>
    <mergeCell ref="E51:F51"/>
    <mergeCell ref="E52:F52"/>
    <mergeCell ref="B55:C55"/>
    <mergeCell ref="B49:C49"/>
    <mergeCell ref="G49:H49"/>
    <mergeCell ref="B50:C50"/>
    <mergeCell ref="G50:H50"/>
    <mergeCell ref="E50:F50"/>
    <mergeCell ref="A46:D46"/>
    <mergeCell ref="E46:I46"/>
    <mergeCell ref="B47:C47"/>
    <mergeCell ref="E47:F47"/>
    <mergeCell ref="G47:H47"/>
    <mergeCell ref="B48:C48"/>
    <mergeCell ref="G48:H48"/>
    <mergeCell ref="E48:F48"/>
    <mergeCell ref="E49:F49"/>
    <mergeCell ref="B44:C44"/>
    <mergeCell ref="G44:H44"/>
    <mergeCell ref="B45:C45"/>
    <mergeCell ref="G45:H45"/>
    <mergeCell ref="B42:C42"/>
    <mergeCell ref="G42:H42"/>
    <mergeCell ref="B43:C43"/>
    <mergeCell ref="G43:H43"/>
    <mergeCell ref="E42:F42"/>
    <mergeCell ref="E43:F43"/>
    <mergeCell ref="E44:F44"/>
    <mergeCell ref="E45:F45"/>
    <mergeCell ref="A39:D39"/>
    <mergeCell ref="E39:I39"/>
    <mergeCell ref="B40:C40"/>
    <mergeCell ref="E40:F40"/>
    <mergeCell ref="G40:H40"/>
    <mergeCell ref="B41:C41"/>
    <mergeCell ref="G41:H41"/>
    <mergeCell ref="G29:H29"/>
    <mergeCell ref="G30:H30"/>
    <mergeCell ref="E41:F41"/>
    <mergeCell ref="G27:H27"/>
    <mergeCell ref="G28:H28"/>
    <mergeCell ref="G25:H25"/>
    <mergeCell ref="G26:H26"/>
    <mergeCell ref="G23:H23"/>
    <mergeCell ref="G24:H24"/>
    <mergeCell ref="G20:H20"/>
    <mergeCell ref="G22:H22"/>
    <mergeCell ref="G18:H18"/>
    <mergeCell ref="G19:H19"/>
    <mergeCell ref="G21:H21"/>
    <mergeCell ref="B13:D13"/>
    <mergeCell ref="E13:F13"/>
    <mergeCell ref="G13:I13"/>
    <mergeCell ref="A16:A17"/>
    <mergeCell ref="G16:H17"/>
    <mergeCell ref="I16:I17"/>
    <mergeCell ref="B11:D11"/>
    <mergeCell ref="E11:F11"/>
    <mergeCell ref="G11:I11"/>
    <mergeCell ref="B12:D12"/>
    <mergeCell ref="E12:F12"/>
    <mergeCell ref="G12:I12"/>
    <mergeCell ref="C16:D16"/>
    <mergeCell ref="E16:F16"/>
    <mergeCell ref="B16:B17"/>
    <mergeCell ref="B9:D9"/>
    <mergeCell ref="E9:F9"/>
    <mergeCell ref="G9:I9"/>
    <mergeCell ref="B10:D10"/>
    <mergeCell ref="E10:F10"/>
    <mergeCell ref="G10:I10"/>
    <mergeCell ref="A1:I1"/>
    <mergeCell ref="B7:D7"/>
    <mergeCell ref="E7:F7"/>
    <mergeCell ref="B8:D8"/>
    <mergeCell ref="E8:F8"/>
    <mergeCell ref="G8:I8"/>
    <mergeCell ref="B3:I3"/>
    <mergeCell ref="B4:I4"/>
  </mergeCells>
  <phoneticPr fontId="1" type="noConversion"/>
  <pageMargins left="0.74803149606299213" right="0.74803149606299213" top="0.39370078740157483" bottom="0.39370078740157483" header="0.39370078740157483" footer="0.39370078740157483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83"/>
  <sheetViews>
    <sheetView showGridLines="0" zoomScaleNormal="100" workbookViewId="0">
      <selection activeCell="H4" sqref="H4:I4"/>
    </sheetView>
  </sheetViews>
  <sheetFormatPr defaultRowHeight="13.5" x14ac:dyDescent="0.15"/>
  <cols>
    <col min="1" max="1" width="1" style="45" customWidth="1"/>
    <col min="2" max="2" width="1.5546875" style="45" customWidth="1"/>
    <col min="3" max="21" width="8.77734375" style="45" customWidth="1"/>
    <col min="22" max="22" width="1.88671875" style="45" customWidth="1"/>
    <col min="23" max="256" width="8.88671875" style="45"/>
    <col min="257" max="257" width="2.88671875" style="45" customWidth="1"/>
    <col min="258" max="258" width="1.5546875" style="45" customWidth="1"/>
    <col min="259" max="275" width="7.77734375" style="45" customWidth="1"/>
    <col min="276" max="276" width="2" style="45" customWidth="1"/>
    <col min="277" max="278" width="7.77734375" style="45" customWidth="1"/>
    <col min="279" max="512" width="8.88671875" style="45"/>
    <col min="513" max="513" width="2.88671875" style="45" customWidth="1"/>
    <col min="514" max="514" width="1.5546875" style="45" customWidth="1"/>
    <col min="515" max="531" width="7.77734375" style="45" customWidth="1"/>
    <col min="532" max="532" width="2" style="45" customWidth="1"/>
    <col min="533" max="534" width="7.77734375" style="45" customWidth="1"/>
    <col min="535" max="768" width="8.88671875" style="45"/>
    <col min="769" max="769" width="2.88671875" style="45" customWidth="1"/>
    <col min="770" max="770" width="1.5546875" style="45" customWidth="1"/>
    <col min="771" max="787" width="7.77734375" style="45" customWidth="1"/>
    <col min="788" max="788" width="2" style="45" customWidth="1"/>
    <col min="789" max="790" width="7.77734375" style="45" customWidth="1"/>
    <col min="791" max="1024" width="8.88671875" style="45"/>
    <col min="1025" max="1025" width="2.88671875" style="45" customWidth="1"/>
    <col min="1026" max="1026" width="1.5546875" style="45" customWidth="1"/>
    <col min="1027" max="1043" width="7.77734375" style="45" customWidth="1"/>
    <col min="1044" max="1044" width="2" style="45" customWidth="1"/>
    <col min="1045" max="1046" width="7.77734375" style="45" customWidth="1"/>
    <col min="1047" max="1280" width="8.88671875" style="45"/>
    <col min="1281" max="1281" width="2.88671875" style="45" customWidth="1"/>
    <col min="1282" max="1282" width="1.5546875" style="45" customWidth="1"/>
    <col min="1283" max="1299" width="7.77734375" style="45" customWidth="1"/>
    <col min="1300" max="1300" width="2" style="45" customWidth="1"/>
    <col min="1301" max="1302" width="7.77734375" style="45" customWidth="1"/>
    <col min="1303" max="1536" width="8.88671875" style="45"/>
    <col min="1537" max="1537" width="2.88671875" style="45" customWidth="1"/>
    <col min="1538" max="1538" width="1.5546875" style="45" customWidth="1"/>
    <col min="1539" max="1555" width="7.77734375" style="45" customWidth="1"/>
    <col min="1556" max="1556" width="2" style="45" customWidth="1"/>
    <col min="1557" max="1558" width="7.77734375" style="45" customWidth="1"/>
    <col min="1559" max="1792" width="8.88671875" style="45"/>
    <col min="1793" max="1793" width="2.88671875" style="45" customWidth="1"/>
    <col min="1794" max="1794" width="1.5546875" style="45" customWidth="1"/>
    <col min="1795" max="1811" width="7.77734375" style="45" customWidth="1"/>
    <col min="1812" max="1812" width="2" style="45" customWidth="1"/>
    <col min="1813" max="1814" width="7.77734375" style="45" customWidth="1"/>
    <col min="1815" max="2048" width="8.88671875" style="45"/>
    <col min="2049" max="2049" width="2.88671875" style="45" customWidth="1"/>
    <col min="2050" max="2050" width="1.5546875" style="45" customWidth="1"/>
    <col min="2051" max="2067" width="7.77734375" style="45" customWidth="1"/>
    <col min="2068" max="2068" width="2" style="45" customWidth="1"/>
    <col min="2069" max="2070" width="7.77734375" style="45" customWidth="1"/>
    <col min="2071" max="2304" width="8.88671875" style="45"/>
    <col min="2305" max="2305" width="2.88671875" style="45" customWidth="1"/>
    <col min="2306" max="2306" width="1.5546875" style="45" customWidth="1"/>
    <col min="2307" max="2323" width="7.77734375" style="45" customWidth="1"/>
    <col min="2324" max="2324" width="2" style="45" customWidth="1"/>
    <col min="2325" max="2326" width="7.77734375" style="45" customWidth="1"/>
    <col min="2327" max="2560" width="8.88671875" style="45"/>
    <col min="2561" max="2561" width="2.88671875" style="45" customWidth="1"/>
    <col min="2562" max="2562" width="1.5546875" style="45" customWidth="1"/>
    <col min="2563" max="2579" width="7.77734375" style="45" customWidth="1"/>
    <col min="2580" max="2580" width="2" style="45" customWidth="1"/>
    <col min="2581" max="2582" width="7.77734375" style="45" customWidth="1"/>
    <col min="2583" max="2816" width="8.88671875" style="45"/>
    <col min="2817" max="2817" width="2.88671875" style="45" customWidth="1"/>
    <col min="2818" max="2818" width="1.5546875" style="45" customWidth="1"/>
    <col min="2819" max="2835" width="7.77734375" style="45" customWidth="1"/>
    <col min="2836" max="2836" width="2" style="45" customWidth="1"/>
    <col min="2837" max="2838" width="7.77734375" style="45" customWidth="1"/>
    <col min="2839" max="3072" width="8.88671875" style="45"/>
    <col min="3073" max="3073" width="2.88671875" style="45" customWidth="1"/>
    <col min="3074" max="3074" width="1.5546875" style="45" customWidth="1"/>
    <col min="3075" max="3091" width="7.77734375" style="45" customWidth="1"/>
    <col min="3092" max="3092" width="2" style="45" customWidth="1"/>
    <col min="3093" max="3094" width="7.77734375" style="45" customWidth="1"/>
    <col min="3095" max="3328" width="8.88671875" style="45"/>
    <col min="3329" max="3329" width="2.88671875" style="45" customWidth="1"/>
    <col min="3330" max="3330" width="1.5546875" style="45" customWidth="1"/>
    <col min="3331" max="3347" width="7.77734375" style="45" customWidth="1"/>
    <col min="3348" max="3348" width="2" style="45" customWidth="1"/>
    <col min="3349" max="3350" width="7.77734375" style="45" customWidth="1"/>
    <col min="3351" max="3584" width="8.88671875" style="45"/>
    <col min="3585" max="3585" width="2.88671875" style="45" customWidth="1"/>
    <col min="3586" max="3586" width="1.5546875" style="45" customWidth="1"/>
    <col min="3587" max="3603" width="7.77734375" style="45" customWidth="1"/>
    <col min="3604" max="3604" width="2" style="45" customWidth="1"/>
    <col min="3605" max="3606" width="7.77734375" style="45" customWidth="1"/>
    <col min="3607" max="3840" width="8.88671875" style="45"/>
    <col min="3841" max="3841" width="2.88671875" style="45" customWidth="1"/>
    <col min="3842" max="3842" width="1.5546875" style="45" customWidth="1"/>
    <col min="3843" max="3859" width="7.77734375" style="45" customWidth="1"/>
    <col min="3860" max="3860" width="2" style="45" customWidth="1"/>
    <col min="3861" max="3862" width="7.77734375" style="45" customWidth="1"/>
    <col min="3863" max="4096" width="8.88671875" style="45"/>
    <col min="4097" max="4097" width="2.88671875" style="45" customWidth="1"/>
    <col min="4098" max="4098" width="1.5546875" style="45" customWidth="1"/>
    <col min="4099" max="4115" width="7.77734375" style="45" customWidth="1"/>
    <col min="4116" max="4116" width="2" style="45" customWidth="1"/>
    <col min="4117" max="4118" width="7.77734375" style="45" customWidth="1"/>
    <col min="4119" max="4352" width="8.88671875" style="45"/>
    <col min="4353" max="4353" width="2.88671875" style="45" customWidth="1"/>
    <col min="4354" max="4354" width="1.5546875" style="45" customWidth="1"/>
    <col min="4355" max="4371" width="7.77734375" style="45" customWidth="1"/>
    <col min="4372" max="4372" width="2" style="45" customWidth="1"/>
    <col min="4373" max="4374" width="7.77734375" style="45" customWidth="1"/>
    <col min="4375" max="4608" width="8.88671875" style="45"/>
    <col min="4609" max="4609" width="2.88671875" style="45" customWidth="1"/>
    <col min="4610" max="4610" width="1.5546875" style="45" customWidth="1"/>
    <col min="4611" max="4627" width="7.77734375" style="45" customWidth="1"/>
    <col min="4628" max="4628" width="2" style="45" customWidth="1"/>
    <col min="4629" max="4630" width="7.77734375" style="45" customWidth="1"/>
    <col min="4631" max="4864" width="8.88671875" style="45"/>
    <col min="4865" max="4865" width="2.88671875" style="45" customWidth="1"/>
    <col min="4866" max="4866" width="1.5546875" style="45" customWidth="1"/>
    <col min="4867" max="4883" width="7.77734375" style="45" customWidth="1"/>
    <col min="4884" max="4884" width="2" style="45" customWidth="1"/>
    <col min="4885" max="4886" width="7.77734375" style="45" customWidth="1"/>
    <col min="4887" max="5120" width="8.88671875" style="45"/>
    <col min="5121" max="5121" width="2.88671875" style="45" customWidth="1"/>
    <col min="5122" max="5122" width="1.5546875" style="45" customWidth="1"/>
    <col min="5123" max="5139" width="7.77734375" style="45" customWidth="1"/>
    <col min="5140" max="5140" width="2" style="45" customWidth="1"/>
    <col min="5141" max="5142" width="7.77734375" style="45" customWidth="1"/>
    <col min="5143" max="5376" width="8.88671875" style="45"/>
    <col min="5377" max="5377" width="2.88671875" style="45" customWidth="1"/>
    <col min="5378" max="5378" width="1.5546875" style="45" customWidth="1"/>
    <col min="5379" max="5395" width="7.77734375" style="45" customWidth="1"/>
    <col min="5396" max="5396" width="2" style="45" customWidth="1"/>
    <col min="5397" max="5398" width="7.77734375" style="45" customWidth="1"/>
    <col min="5399" max="5632" width="8.88671875" style="45"/>
    <col min="5633" max="5633" width="2.88671875" style="45" customWidth="1"/>
    <col min="5634" max="5634" width="1.5546875" style="45" customWidth="1"/>
    <col min="5635" max="5651" width="7.77734375" style="45" customWidth="1"/>
    <col min="5652" max="5652" width="2" style="45" customWidth="1"/>
    <col min="5653" max="5654" width="7.77734375" style="45" customWidth="1"/>
    <col min="5655" max="5888" width="8.88671875" style="45"/>
    <col min="5889" max="5889" width="2.88671875" style="45" customWidth="1"/>
    <col min="5890" max="5890" width="1.5546875" style="45" customWidth="1"/>
    <col min="5891" max="5907" width="7.77734375" style="45" customWidth="1"/>
    <col min="5908" max="5908" width="2" style="45" customWidth="1"/>
    <col min="5909" max="5910" width="7.77734375" style="45" customWidth="1"/>
    <col min="5911" max="6144" width="8.88671875" style="45"/>
    <col min="6145" max="6145" width="2.88671875" style="45" customWidth="1"/>
    <col min="6146" max="6146" width="1.5546875" style="45" customWidth="1"/>
    <col min="6147" max="6163" width="7.77734375" style="45" customWidth="1"/>
    <col min="6164" max="6164" width="2" style="45" customWidth="1"/>
    <col min="6165" max="6166" width="7.77734375" style="45" customWidth="1"/>
    <col min="6167" max="6400" width="8.88671875" style="45"/>
    <col min="6401" max="6401" width="2.88671875" style="45" customWidth="1"/>
    <col min="6402" max="6402" width="1.5546875" style="45" customWidth="1"/>
    <col min="6403" max="6419" width="7.77734375" style="45" customWidth="1"/>
    <col min="6420" max="6420" width="2" style="45" customWidth="1"/>
    <col min="6421" max="6422" width="7.77734375" style="45" customWidth="1"/>
    <col min="6423" max="6656" width="8.88671875" style="45"/>
    <col min="6657" max="6657" width="2.88671875" style="45" customWidth="1"/>
    <col min="6658" max="6658" width="1.5546875" style="45" customWidth="1"/>
    <col min="6659" max="6675" width="7.77734375" style="45" customWidth="1"/>
    <col min="6676" max="6676" width="2" style="45" customWidth="1"/>
    <col min="6677" max="6678" width="7.77734375" style="45" customWidth="1"/>
    <col min="6679" max="6912" width="8.88671875" style="45"/>
    <col min="6913" max="6913" width="2.88671875" style="45" customWidth="1"/>
    <col min="6914" max="6914" width="1.5546875" style="45" customWidth="1"/>
    <col min="6915" max="6931" width="7.77734375" style="45" customWidth="1"/>
    <col min="6932" max="6932" width="2" style="45" customWidth="1"/>
    <col min="6933" max="6934" width="7.77734375" style="45" customWidth="1"/>
    <col min="6935" max="7168" width="8.88671875" style="45"/>
    <col min="7169" max="7169" width="2.88671875" style="45" customWidth="1"/>
    <col min="7170" max="7170" width="1.5546875" style="45" customWidth="1"/>
    <col min="7171" max="7187" width="7.77734375" style="45" customWidth="1"/>
    <col min="7188" max="7188" width="2" style="45" customWidth="1"/>
    <col min="7189" max="7190" width="7.77734375" style="45" customWidth="1"/>
    <col min="7191" max="7424" width="8.88671875" style="45"/>
    <col min="7425" max="7425" width="2.88671875" style="45" customWidth="1"/>
    <col min="7426" max="7426" width="1.5546875" style="45" customWidth="1"/>
    <col min="7427" max="7443" width="7.77734375" style="45" customWidth="1"/>
    <col min="7444" max="7444" width="2" style="45" customWidth="1"/>
    <col min="7445" max="7446" width="7.77734375" style="45" customWidth="1"/>
    <col min="7447" max="7680" width="8.88671875" style="45"/>
    <col min="7681" max="7681" width="2.88671875" style="45" customWidth="1"/>
    <col min="7682" max="7682" width="1.5546875" style="45" customWidth="1"/>
    <col min="7683" max="7699" width="7.77734375" style="45" customWidth="1"/>
    <col min="7700" max="7700" width="2" style="45" customWidth="1"/>
    <col min="7701" max="7702" width="7.77734375" style="45" customWidth="1"/>
    <col min="7703" max="7936" width="8.88671875" style="45"/>
    <col min="7937" max="7937" width="2.88671875" style="45" customWidth="1"/>
    <col min="7938" max="7938" width="1.5546875" style="45" customWidth="1"/>
    <col min="7939" max="7955" width="7.77734375" style="45" customWidth="1"/>
    <col min="7956" max="7956" width="2" style="45" customWidth="1"/>
    <col min="7957" max="7958" width="7.77734375" style="45" customWidth="1"/>
    <col min="7959" max="8192" width="8.88671875" style="45"/>
    <col min="8193" max="8193" width="2.88671875" style="45" customWidth="1"/>
    <col min="8194" max="8194" width="1.5546875" style="45" customWidth="1"/>
    <col min="8195" max="8211" width="7.77734375" style="45" customWidth="1"/>
    <col min="8212" max="8212" width="2" style="45" customWidth="1"/>
    <col min="8213" max="8214" width="7.77734375" style="45" customWidth="1"/>
    <col min="8215" max="8448" width="8.88671875" style="45"/>
    <col min="8449" max="8449" width="2.88671875" style="45" customWidth="1"/>
    <col min="8450" max="8450" width="1.5546875" style="45" customWidth="1"/>
    <col min="8451" max="8467" width="7.77734375" style="45" customWidth="1"/>
    <col min="8468" max="8468" width="2" style="45" customWidth="1"/>
    <col min="8469" max="8470" width="7.77734375" style="45" customWidth="1"/>
    <col min="8471" max="8704" width="8.88671875" style="45"/>
    <col min="8705" max="8705" width="2.88671875" style="45" customWidth="1"/>
    <col min="8706" max="8706" width="1.5546875" style="45" customWidth="1"/>
    <col min="8707" max="8723" width="7.77734375" style="45" customWidth="1"/>
    <col min="8724" max="8724" width="2" style="45" customWidth="1"/>
    <col min="8725" max="8726" width="7.77734375" style="45" customWidth="1"/>
    <col min="8727" max="8960" width="8.88671875" style="45"/>
    <col min="8961" max="8961" width="2.88671875" style="45" customWidth="1"/>
    <col min="8962" max="8962" width="1.5546875" style="45" customWidth="1"/>
    <col min="8963" max="8979" width="7.77734375" style="45" customWidth="1"/>
    <col min="8980" max="8980" width="2" style="45" customWidth="1"/>
    <col min="8981" max="8982" width="7.77734375" style="45" customWidth="1"/>
    <col min="8983" max="9216" width="8.88671875" style="45"/>
    <col min="9217" max="9217" width="2.88671875" style="45" customWidth="1"/>
    <col min="9218" max="9218" width="1.5546875" style="45" customWidth="1"/>
    <col min="9219" max="9235" width="7.77734375" style="45" customWidth="1"/>
    <col min="9236" max="9236" width="2" style="45" customWidth="1"/>
    <col min="9237" max="9238" width="7.77734375" style="45" customWidth="1"/>
    <col min="9239" max="9472" width="8.88671875" style="45"/>
    <col min="9473" max="9473" width="2.88671875" style="45" customWidth="1"/>
    <col min="9474" max="9474" width="1.5546875" style="45" customWidth="1"/>
    <col min="9475" max="9491" width="7.77734375" style="45" customWidth="1"/>
    <col min="9492" max="9492" width="2" style="45" customWidth="1"/>
    <col min="9493" max="9494" width="7.77734375" style="45" customWidth="1"/>
    <col min="9495" max="9728" width="8.88671875" style="45"/>
    <col min="9729" max="9729" width="2.88671875" style="45" customWidth="1"/>
    <col min="9730" max="9730" width="1.5546875" style="45" customWidth="1"/>
    <col min="9731" max="9747" width="7.77734375" style="45" customWidth="1"/>
    <col min="9748" max="9748" width="2" style="45" customWidth="1"/>
    <col min="9749" max="9750" width="7.77734375" style="45" customWidth="1"/>
    <col min="9751" max="9984" width="8.88671875" style="45"/>
    <col min="9985" max="9985" width="2.88671875" style="45" customWidth="1"/>
    <col min="9986" max="9986" width="1.5546875" style="45" customWidth="1"/>
    <col min="9987" max="10003" width="7.77734375" style="45" customWidth="1"/>
    <col min="10004" max="10004" width="2" style="45" customWidth="1"/>
    <col min="10005" max="10006" width="7.77734375" style="45" customWidth="1"/>
    <col min="10007" max="10240" width="8.88671875" style="45"/>
    <col min="10241" max="10241" width="2.88671875" style="45" customWidth="1"/>
    <col min="10242" max="10242" width="1.5546875" style="45" customWidth="1"/>
    <col min="10243" max="10259" width="7.77734375" style="45" customWidth="1"/>
    <col min="10260" max="10260" width="2" style="45" customWidth="1"/>
    <col min="10261" max="10262" width="7.77734375" style="45" customWidth="1"/>
    <col min="10263" max="10496" width="8.88671875" style="45"/>
    <col min="10497" max="10497" width="2.88671875" style="45" customWidth="1"/>
    <col min="10498" max="10498" width="1.5546875" style="45" customWidth="1"/>
    <col min="10499" max="10515" width="7.77734375" style="45" customWidth="1"/>
    <col min="10516" max="10516" width="2" style="45" customWidth="1"/>
    <col min="10517" max="10518" width="7.77734375" style="45" customWidth="1"/>
    <col min="10519" max="10752" width="8.88671875" style="45"/>
    <col min="10753" max="10753" width="2.88671875" style="45" customWidth="1"/>
    <col min="10754" max="10754" width="1.5546875" style="45" customWidth="1"/>
    <col min="10755" max="10771" width="7.77734375" style="45" customWidth="1"/>
    <col min="10772" max="10772" width="2" style="45" customWidth="1"/>
    <col min="10773" max="10774" width="7.77734375" style="45" customWidth="1"/>
    <col min="10775" max="11008" width="8.88671875" style="45"/>
    <col min="11009" max="11009" width="2.88671875" style="45" customWidth="1"/>
    <col min="11010" max="11010" width="1.5546875" style="45" customWidth="1"/>
    <col min="11011" max="11027" width="7.77734375" style="45" customWidth="1"/>
    <col min="11028" max="11028" width="2" style="45" customWidth="1"/>
    <col min="11029" max="11030" width="7.77734375" style="45" customWidth="1"/>
    <col min="11031" max="11264" width="8.88671875" style="45"/>
    <col min="11265" max="11265" width="2.88671875" style="45" customWidth="1"/>
    <col min="11266" max="11266" width="1.5546875" style="45" customWidth="1"/>
    <col min="11267" max="11283" width="7.77734375" style="45" customWidth="1"/>
    <col min="11284" max="11284" width="2" style="45" customWidth="1"/>
    <col min="11285" max="11286" width="7.77734375" style="45" customWidth="1"/>
    <col min="11287" max="11520" width="8.88671875" style="45"/>
    <col min="11521" max="11521" width="2.88671875" style="45" customWidth="1"/>
    <col min="11522" max="11522" width="1.5546875" style="45" customWidth="1"/>
    <col min="11523" max="11539" width="7.77734375" style="45" customWidth="1"/>
    <col min="11540" max="11540" width="2" style="45" customWidth="1"/>
    <col min="11541" max="11542" width="7.77734375" style="45" customWidth="1"/>
    <col min="11543" max="11776" width="8.88671875" style="45"/>
    <col min="11777" max="11777" width="2.88671875" style="45" customWidth="1"/>
    <col min="11778" max="11778" width="1.5546875" style="45" customWidth="1"/>
    <col min="11779" max="11795" width="7.77734375" style="45" customWidth="1"/>
    <col min="11796" max="11796" width="2" style="45" customWidth="1"/>
    <col min="11797" max="11798" width="7.77734375" style="45" customWidth="1"/>
    <col min="11799" max="12032" width="8.88671875" style="45"/>
    <col min="12033" max="12033" width="2.88671875" style="45" customWidth="1"/>
    <col min="12034" max="12034" width="1.5546875" style="45" customWidth="1"/>
    <col min="12035" max="12051" width="7.77734375" style="45" customWidth="1"/>
    <col min="12052" max="12052" width="2" style="45" customWidth="1"/>
    <col min="12053" max="12054" width="7.77734375" style="45" customWidth="1"/>
    <col min="12055" max="12288" width="8.88671875" style="45"/>
    <col min="12289" max="12289" width="2.88671875" style="45" customWidth="1"/>
    <col min="12290" max="12290" width="1.5546875" style="45" customWidth="1"/>
    <col min="12291" max="12307" width="7.77734375" style="45" customWidth="1"/>
    <col min="12308" max="12308" width="2" style="45" customWidth="1"/>
    <col min="12309" max="12310" width="7.77734375" style="45" customWidth="1"/>
    <col min="12311" max="12544" width="8.88671875" style="45"/>
    <col min="12545" max="12545" width="2.88671875" style="45" customWidth="1"/>
    <col min="12546" max="12546" width="1.5546875" style="45" customWidth="1"/>
    <col min="12547" max="12563" width="7.77734375" style="45" customWidth="1"/>
    <col min="12564" max="12564" width="2" style="45" customWidth="1"/>
    <col min="12565" max="12566" width="7.77734375" style="45" customWidth="1"/>
    <col min="12567" max="12800" width="8.88671875" style="45"/>
    <col min="12801" max="12801" width="2.88671875" style="45" customWidth="1"/>
    <col min="12802" max="12802" width="1.5546875" style="45" customWidth="1"/>
    <col min="12803" max="12819" width="7.77734375" style="45" customWidth="1"/>
    <col min="12820" max="12820" width="2" style="45" customWidth="1"/>
    <col min="12821" max="12822" width="7.77734375" style="45" customWidth="1"/>
    <col min="12823" max="13056" width="8.88671875" style="45"/>
    <col min="13057" max="13057" width="2.88671875" style="45" customWidth="1"/>
    <col min="13058" max="13058" width="1.5546875" style="45" customWidth="1"/>
    <col min="13059" max="13075" width="7.77734375" style="45" customWidth="1"/>
    <col min="13076" max="13076" width="2" style="45" customWidth="1"/>
    <col min="13077" max="13078" width="7.77734375" style="45" customWidth="1"/>
    <col min="13079" max="13312" width="8.88671875" style="45"/>
    <col min="13313" max="13313" width="2.88671875" style="45" customWidth="1"/>
    <col min="13314" max="13314" width="1.5546875" style="45" customWidth="1"/>
    <col min="13315" max="13331" width="7.77734375" style="45" customWidth="1"/>
    <col min="13332" max="13332" width="2" style="45" customWidth="1"/>
    <col min="13333" max="13334" width="7.77734375" style="45" customWidth="1"/>
    <col min="13335" max="13568" width="8.88671875" style="45"/>
    <col min="13569" max="13569" width="2.88671875" style="45" customWidth="1"/>
    <col min="13570" max="13570" width="1.5546875" style="45" customWidth="1"/>
    <col min="13571" max="13587" width="7.77734375" style="45" customWidth="1"/>
    <col min="13588" max="13588" width="2" style="45" customWidth="1"/>
    <col min="13589" max="13590" width="7.77734375" style="45" customWidth="1"/>
    <col min="13591" max="13824" width="8.88671875" style="45"/>
    <col min="13825" max="13825" width="2.88671875" style="45" customWidth="1"/>
    <col min="13826" max="13826" width="1.5546875" style="45" customWidth="1"/>
    <col min="13827" max="13843" width="7.77734375" style="45" customWidth="1"/>
    <col min="13844" max="13844" width="2" style="45" customWidth="1"/>
    <col min="13845" max="13846" width="7.77734375" style="45" customWidth="1"/>
    <col min="13847" max="14080" width="8.88671875" style="45"/>
    <col min="14081" max="14081" width="2.88671875" style="45" customWidth="1"/>
    <col min="14082" max="14082" width="1.5546875" style="45" customWidth="1"/>
    <col min="14083" max="14099" width="7.77734375" style="45" customWidth="1"/>
    <col min="14100" max="14100" width="2" style="45" customWidth="1"/>
    <col min="14101" max="14102" width="7.77734375" style="45" customWidth="1"/>
    <col min="14103" max="14336" width="8.88671875" style="45"/>
    <col min="14337" max="14337" width="2.88671875" style="45" customWidth="1"/>
    <col min="14338" max="14338" width="1.5546875" style="45" customWidth="1"/>
    <col min="14339" max="14355" width="7.77734375" style="45" customWidth="1"/>
    <col min="14356" max="14356" width="2" style="45" customWidth="1"/>
    <col min="14357" max="14358" width="7.77734375" style="45" customWidth="1"/>
    <col min="14359" max="14592" width="8.88671875" style="45"/>
    <col min="14593" max="14593" width="2.88671875" style="45" customWidth="1"/>
    <col min="14594" max="14594" width="1.5546875" style="45" customWidth="1"/>
    <col min="14595" max="14611" width="7.77734375" style="45" customWidth="1"/>
    <col min="14612" max="14612" width="2" style="45" customWidth="1"/>
    <col min="14613" max="14614" width="7.77734375" style="45" customWidth="1"/>
    <col min="14615" max="14848" width="8.88671875" style="45"/>
    <col min="14849" max="14849" width="2.88671875" style="45" customWidth="1"/>
    <col min="14850" max="14850" width="1.5546875" style="45" customWidth="1"/>
    <col min="14851" max="14867" width="7.77734375" style="45" customWidth="1"/>
    <col min="14868" max="14868" width="2" style="45" customWidth="1"/>
    <col min="14869" max="14870" width="7.77734375" style="45" customWidth="1"/>
    <col min="14871" max="15104" width="8.88671875" style="45"/>
    <col min="15105" max="15105" width="2.88671875" style="45" customWidth="1"/>
    <col min="15106" max="15106" width="1.5546875" style="45" customWidth="1"/>
    <col min="15107" max="15123" width="7.77734375" style="45" customWidth="1"/>
    <col min="15124" max="15124" width="2" style="45" customWidth="1"/>
    <col min="15125" max="15126" width="7.77734375" style="45" customWidth="1"/>
    <col min="15127" max="15360" width="8.88671875" style="45"/>
    <col min="15361" max="15361" width="2.88671875" style="45" customWidth="1"/>
    <col min="15362" max="15362" width="1.5546875" style="45" customWidth="1"/>
    <col min="15363" max="15379" width="7.77734375" style="45" customWidth="1"/>
    <col min="15380" max="15380" width="2" style="45" customWidth="1"/>
    <col min="15381" max="15382" width="7.77734375" style="45" customWidth="1"/>
    <col min="15383" max="15616" width="8.88671875" style="45"/>
    <col min="15617" max="15617" width="2.88671875" style="45" customWidth="1"/>
    <col min="15618" max="15618" width="1.5546875" style="45" customWidth="1"/>
    <col min="15619" max="15635" width="7.77734375" style="45" customWidth="1"/>
    <col min="15636" max="15636" width="2" style="45" customWidth="1"/>
    <col min="15637" max="15638" width="7.77734375" style="45" customWidth="1"/>
    <col min="15639" max="15872" width="8.88671875" style="45"/>
    <col min="15873" max="15873" width="2.88671875" style="45" customWidth="1"/>
    <col min="15874" max="15874" width="1.5546875" style="45" customWidth="1"/>
    <col min="15875" max="15891" width="7.77734375" style="45" customWidth="1"/>
    <col min="15892" max="15892" width="2" style="45" customWidth="1"/>
    <col min="15893" max="15894" width="7.77734375" style="45" customWidth="1"/>
    <col min="15895" max="16128" width="8.88671875" style="45"/>
    <col min="16129" max="16129" width="2.88671875" style="45" customWidth="1"/>
    <col min="16130" max="16130" width="1.5546875" style="45" customWidth="1"/>
    <col min="16131" max="16147" width="7.77734375" style="45" customWidth="1"/>
    <col min="16148" max="16148" width="2" style="45" customWidth="1"/>
    <col min="16149" max="16150" width="7.77734375" style="45" customWidth="1"/>
    <col min="16151" max="16384" width="8.88671875" style="45"/>
  </cols>
  <sheetData>
    <row r="1" spans="2:32" ht="51.75" customHeight="1" thickBot="1" x14ac:dyDescent="0.2">
      <c r="B1" s="372" t="s">
        <v>229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</row>
    <row r="2" spans="2:32" ht="14.25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"/>
      <c r="N2" s="12"/>
      <c r="O2" s="12"/>
      <c r="P2" s="12"/>
      <c r="Q2" s="12"/>
      <c r="R2" s="12"/>
      <c r="S2" s="12"/>
      <c r="T2" s="12"/>
      <c r="U2" s="12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2:32" x14ac:dyDescent="0.15">
      <c r="B3" s="379" t="s">
        <v>108</v>
      </c>
      <c r="C3" s="380"/>
      <c r="D3" s="380"/>
      <c r="E3" s="380"/>
      <c r="F3" s="380"/>
      <c r="G3" s="380"/>
      <c r="H3" s="375" t="str">
        <f>Input!H7</f>
        <v>"세트"</v>
      </c>
      <c r="I3" s="376"/>
      <c r="J3" s="113"/>
      <c r="K3" s="113"/>
      <c r="L3" s="1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2:32" ht="14.25" thickBot="1" x14ac:dyDescent="0.2">
      <c r="B4" s="381" t="s">
        <v>109</v>
      </c>
      <c r="C4" s="382"/>
      <c r="D4" s="382"/>
      <c r="E4" s="382"/>
      <c r="F4" s="382"/>
      <c r="G4" s="382"/>
      <c r="H4" s="377" t="str">
        <f>Input!C18</f>
        <v>"직접입력"</v>
      </c>
      <c r="I4" s="378"/>
      <c r="J4" s="114"/>
      <c r="K4" s="114"/>
      <c r="L4" s="114"/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2:32" ht="14.25" thickBo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5"/>
      <c r="P5" s="15"/>
      <c r="Q5" s="15"/>
      <c r="R5" s="15"/>
      <c r="S5" s="15"/>
      <c r="T5" s="15"/>
      <c r="U5" s="15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22.5" customHeight="1" thickBot="1" x14ac:dyDescent="0.2">
      <c r="B6" s="367" t="s">
        <v>171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9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4.25" thickBot="1" x14ac:dyDescent="0.2">
      <c r="B7" s="1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5"/>
      <c r="O7" s="15"/>
      <c r="P7" s="15"/>
      <c r="Q7" s="15"/>
      <c r="R7" s="15"/>
      <c r="S7" s="15"/>
      <c r="T7" s="15"/>
      <c r="U7" s="15"/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60" x14ac:dyDescent="0.15">
      <c r="B8" s="115"/>
      <c r="C8" s="370" t="s">
        <v>157</v>
      </c>
      <c r="D8" s="116" t="s">
        <v>158</v>
      </c>
      <c r="E8" s="117" t="s">
        <v>255</v>
      </c>
      <c r="F8" s="117" t="s">
        <v>159</v>
      </c>
      <c r="G8" s="117" t="s">
        <v>160</v>
      </c>
      <c r="H8" s="117" t="s">
        <v>161</v>
      </c>
      <c r="I8" s="117" t="s">
        <v>162</v>
      </c>
      <c r="J8" s="117" t="s">
        <v>163</v>
      </c>
      <c r="K8" s="118" t="s">
        <v>168</v>
      </c>
      <c r="L8" s="15"/>
      <c r="M8" s="14"/>
      <c r="N8" s="15"/>
      <c r="O8" s="15"/>
      <c r="P8" s="15"/>
      <c r="Q8" s="15"/>
      <c r="R8" s="15"/>
      <c r="S8" s="15"/>
      <c r="T8" s="15"/>
      <c r="U8" s="15"/>
      <c r="V8" s="16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20.25" customHeight="1" thickBot="1" x14ac:dyDescent="0.2">
      <c r="B9" s="115"/>
      <c r="C9" s="371"/>
      <c r="D9" s="119" t="e">
        <f>U36</f>
        <v>#VALUE!</v>
      </c>
      <c r="E9" s="120" t="e">
        <f>J9*2.5</f>
        <v>#VALUE!</v>
      </c>
      <c r="F9" s="120" t="e">
        <f>E9/4</f>
        <v>#VALUE!</v>
      </c>
      <c r="G9" s="121" t="e">
        <f>E9*1000/941</f>
        <v>#VALUE!</v>
      </c>
      <c r="H9" s="122" t="e">
        <f>G9*0.425</f>
        <v>#VALUE!</v>
      </c>
      <c r="I9" s="120" t="e">
        <f>R36/1000</f>
        <v>#VALUE!</v>
      </c>
      <c r="J9" s="123" t="e">
        <f>S36/1000</f>
        <v>#VALUE!</v>
      </c>
      <c r="K9" s="124" t="e">
        <f>ROUND(F9*221,-3)</f>
        <v>#VALUE!</v>
      </c>
      <c r="L9" s="15"/>
      <c r="M9" s="14"/>
      <c r="N9" s="15"/>
      <c r="O9" s="15"/>
      <c r="P9" s="15"/>
      <c r="Q9" s="15"/>
      <c r="R9" s="15"/>
      <c r="S9" s="15"/>
      <c r="T9" s="15"/>
      <c r="U9" s="15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x14ac:dyDescent="0.15">
      <c r="B10" s="1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5"/>
      <c r="O10" s="15"/>
      <c r="P10" s="15"/>
      <c r="Q10" s="15"/>
      <c r="R10" s="15"/>
      <c r="S10" s="15"/>
      <c r="T10" s="15"/>
      <c r="U10" s="15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x14ac:dyDescent="0.15">
      <c r="B11" s="115"/>
      <c r="C11" s="125"/>
      <c r="D11" s="125"/>
      <c r="E11" s="125"/>
      <c r="F11" s="125"/>
      <c r="G11" s="125"/>
      <c r="H11" s="125"/>
      <c r="I11" s="125"/>
      <c r="J11" s="125"/>
      <c r="K11" s="13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6"/>
      <c r="W11" s="15"/>
      <c r="X11" s="13"/>
      <c r="Y11" s="18"/>
      <c r="Z11" s="15"/>
      <c r="AA11" s="15"/>
      <c r="AB11" s="15"/>
      <c r="AC11" s="15"/>
      <c r="AD11" s="15"/>
      <c r="AE11" s="17"/>
      <c r="AF11" s="17"/>
    </row>
    <row r="12" spans="2:32" x14ac:dyDescent="0.15">
      <c r="B12" s="115"/>
      <c r="C12" s="126"/>
      <c r="D12" s="127"/>
      <c r="E12" s="388" t="s">
        <v>111</v>
      </c>
      <c r="F12" s="389"/>
      <c r="G12" s="388" t="s">
        <v>113</v>
      </c>
      <c r="H12" s="390"/>
      <c r="I12" s="391"/>
      <c r="J12" s="388" t="s">
        <v>112</v>
      </c>
      <c r="K12" s="392"/>
      <c r="L12" s="389"/>
      <c r="M12" s="388" t="s">
        <v>114</v>
      </c>
      <c r="N12" s="390"/>
      <c r="O12" s="391"/>
      <c r="P12" s="386" t="s">
        <v>132</v>
      </c>
      <c r="Q12" s="386"/>
      <c r="R12" s="386"/>
      <c r="S12" s="387">
        <v>0.25</v>
      </c>
      <c r="T12" s="387"/>
      <c r="U12" s="387"/>
      <c r="V12" s="16"/>
      <c r="W12" s="15"/>
      <c r="X12" s="15"/>
      <c r="Y12" s="15"/>
      <c r="Z12" s="15"/>
      <c r="AA12" s="15"/>
      <c r="AB12" s="15"/>
      <c r="AC12" s="20"/>
      <c r="AD12" s="15"/>
      <c r="AE12" s="17"/>
      <c r="AF12" s="17"/>
    </row>
    <row r="13" spans="2:32" x14ac:dyDescent="0.15">
      <c r="B13" s="115"/>
      <c r="C13" s="128"/>
      <c r="D13" s="129"/>
      <c r="E13" s="130" t="s">
        <v>117</v>
      </c>
      <c r="F13" s="130" t="s">
        <v>118</v>
      </c>
      <c r="G13" s="131" t="s">
        <v>121</v>
      </c>
      <c r="H13" s="131" t="s">
        <v>120</v>
      </c>
      <c r="I13" s="131" t="s">
        <v>152</v>
      </c>
      <c r="J13" s="131" t="s">
        <v>121</v>
      </c>
      <c r="K13" s="131" t="s">
        <v>120</v>
      </c>
      <c r="L13" s="131" t="s">
        <v>153</v>
      </c>
      <c r="M13" s="131" t="s">
        <v>121</v>
      </c>
      <c r="N13" s="131" t="s">
        <v>120</v>
      </c>
      <c r="O13" s="131" t="s">
        <v>153</v>
      </c>
      <c r="P13" s="386" t="s">
        <v>131</v>
      </c>
      <c r="Q13" s="386"/>
      <c r="R13" s="386"/>
      <c r="S13" s="386"/>
      <c r="T13" s="386"/>
      <c r="U13" s="386"/>
      <c r="V13" s="16"/>
      <c r="W13" s="15"/>
      <c r="X13" s="15"/>
      <c r="Y13" s="15"/>
      <c r="Z13" s="15"/>
      <c r="AA13" s="15"/>
      <c r="AB13" s="15"/>
      <c r="AC13" s="20"/>
      <c r="AD13" s="15"/>
      <c r="AE13" s="17"/>
      <c r="AF13" s="17"/>
    </row>
    <row r="14" spans="2:32" x14ac:dyDescent="0.15">
      <c r="B14" s="115"/>
      <c r="C14" s="132"/>
      <c r="D14" s="133"/>
      <c r="E14" s="134" t="s">
        <v>180</v>
      </c>
      <c r="F14" s="135" t="s">
        <v>119</v>
      </c>
      <c r="G14" s="22" t="s">
        <v>70</v>
      </c>
      <c r="H14" s="22" t="s">
        <v>70</v>
      </c>
      <c r="I14" s="22"/>
      <c r="J14" s="22" t="s">
        <v>70</v>
      </c>
      <c r="K14" s="22" t="s">
        <v>70</v>
      </c>
      <c r="L14" s="22"/>
      <c r="M14" s="22" t="s">
        <v>70</v>
      </c>
      <c r="N14" s="22" t="s">
        <v>70</v>
      </c>
      <c r="O14" s="22"/>
      <c r="P14" s="130" t="s">
        <v>128</v>
      </c>
      <c r="Q14" s="136" t="e">
        <f>(70*G16-58*G15+23*H4)/(2*G16-2*G15+H4)</f>
        <v>#VALUE!</v>
      </c>
      <c r="R14" s="130" t="s">
        <v>125</v>
      </c>
      <c r="S14" s="137" t="e">
        <f>H15+(H16-H15)*(35-Q14)/6</f>
        <v>#VALUE!</v>
      </c>
      <c r="T14" s="130" t="s">
        <v>122</v>
      </c>
      <c r="U14" s="137" t="e">
        <f>($G$15-$G$16)/(35-29)*(Q14-35)+$G$15</f>
        <v>#VALUE!</v>
      </c>
      <c r="V14" s="27"/>
      <c r="W14" s="23"/>
      <c r="X14" s="13"/>
      <c r="Y14" s="18"/>
      <c r="Z14" s="15"/>
      <c r="AA14" s="15"/>
      <c r="AB14" s="15"/>
      <c r="AC14" s="20"/>
      <c r="AD14" s="15"/>
      <c r="AE14" s="17"/>
      <c r="AF14" s="17"/>
    </row>
    <row r="15" spans="2:32" x14ac:dyDescent="0.15">
      <c r="B15" s="115"/>
      <c r="C15" s="388" t="s">
        <v>115</v>
      </c>
      <c r="D15" s="389"/>
      <c r="E15" s="393" t="s">
        <v>71</v>
      </c>
      <c r="F15" s="138" t="s">
        <v>72</v>
      </c>
      <c r="G15" s="24" t="e">
        <f>G16/1.077</f>
        <v>#VALUE!</v>
      </c>
      <c r="H15" s="24" t="e">
        <f>H16/0.864</f>
        <v>#VALUE!</v>
      </c>
      <c r="I15" s="25" t="e">
        <f>G15/H15</f>
        <v>#VALUE!</v>
      </c>
      <c r="J15" s="139" t="str">
        <f>Input!E35</f>
        <v>"결과입력"</v>
      </c>
      <c r="K15" s="139" t="str">
        <f>Input!E36</f>
        <v>"결과입력"</v>
      </c>
      <c r="L15" s="25" t="e">
        <f>J15/K15</f>
        <v>#VALUE!</v>
      </c>
      <c r="M15" s="139" t="str">
        <f>Input!E33</f>
        <v>"결과입력"</v>
      </c>
      <c r="N15" s="140" t="str">
        <f>Input!E34</f>
        <v>"결과입력"</v>
      </c>
      <c r="O15" s="26" t="e">
        <f>M15/N15</f>
        <v>#VALUE!</v>
      </c>
      <c r="P15" s="130" t="s">
        <v>129</v>
      </c>
      <c r="Q15" s="136" t="e">
        <f>(70*M16-58*M15+23*H4)/(2*M16-2*M15+H4)</f>
        <v>#VALUE!</v>
      </c>
      <c r="R15" s="130" t="s">
        <v>126</v>
      </c>
      <c r="S15" s="141" t="e">
        <f>N15+(N16-N15)*(35-Q15)/6</f>
        <v>#VALUE!</v>
      </c>
      <c r="T15" s="130" t="s">
        <v>123</v>
      </c>
      <c r="U15" s="137" t="e">
        <f>($M$15-$M$16)/(35-29)*(Q15-35)+$M$15</f>
        <v>#VALUE!</v>
      </c>
      <c r="V15" s="27"/>
      <c r="W15" s="18"/>
      <c r="X15" s="13"/>
      <c r="Y15" s="18"/>
      <c r="Z15" s="15"/>
      <c r="AA15" s="15"/>
      <c r="AB15" s="15"/>
      <c r="AC15" s="15"/>
      <c r="AD15" s="15"/>
      <c r="AE15" s="17"/>
      <c r="AF15" s="17"/>
    </row>
    <row r="16" spans="2:32" x14ac:dyDescent="0.15">
      <c r="B16" s="115"/>
      <c r="C16" s="388" t="s">
        <v>116</v>
      </c>
      <c r="D16" s="389"/>
      <c r="E16" s="394"/>
      <c r="F16" s="138" t="s">
        <v>73</v>
      </c>
      <c r="G16" s="139" t="str">
        <f>Input!E37</f>
        <v>"결과입력"</v>
      </c>
      <c r="H16" s="139" t="str">
        <f>Input!E38</f>
        <v>"결과입력"</v>
      </c>
      <c r="I16" s="25" t="e">
        <f>G16/H16</f>
        <v>#VALUE!</v>
      </c>
      <c r="J16" s="24" t="e">
        <f>1.077*J15</f>
        <v>#VALUE!</v>
      </c>
      <c r="K16" s="24" t="e">
        <f>0.864*K15</f>
        <v>#VALUE!</v>
      </c>
      <c r="L16" s="25" t="e">
        <f>J16/K16</f>
        <v>#VALUE!</v>
      </c>
      <c r="M16" s="24" t="e">
        <f>1.077*M15</f>
        <v>#VALUE!</v>
      </c>
      <c r="N16" s="24" t="e">
        <f>0.864*N15</f>
        <v>#VALUE!</v>
      </c>
      <c r="O16" s="28" t="e">
        <f>M16/N16</f>
        <v>#VALUE!</v>
      </c>
      <c r="P16" s="130" t="s">
        <v>130</v>
      </c>
      <c r="Q16" s="136" t="e">
        <f>(70*J16-58*J15+23*H4)/(2*J16-2*J15+H4)</f>
        <v>#VALUE!</v>
      </c>
      <c r="R16" s="130" t="s">
        <v>127</v>
      </c>
      <c r="S16" s="142" t="e">
        <f>K15+(K16-K15)*(35-Q16)/6</f>
        <v>#VALUE!</v>
      </c>
      <c r="T16" s="130" t="s">
        <v>124</v>
      </c>
      <c r="U16" s="137" t="e">
        <f>($J$15-$J$16)/(35-29)*(Q16-35)+$J$15</f>
        <v>#VALUE!</v>
      </c>
      <c r="V16" s="27"/>
      <c r="W16" s="23"/>
      <c r="X16" s="13"/>
      <c r="Y16" s="23"/>
      <c r="Z16" s="15"/>
      <c r="AA16" s="15"/>
      <c r="AB16" s="15"/>
      <c r="AC16" s="15"/>
      <c r="AD16" s="15"/>
      <c r="AE16" s="17"/>
      <c r="AF16" s="17"/>
    </row>
    <row r="17" spans="2:32" x14ac:dyDescent="0.15">
      <c r="B17" s="115"/>
      <c r="C17" s="15"/>
      <c r="D17" s="15"/>
      <c r="E17" s="15"/>
      <c r="F17" s="15"/>
      <c r="G17" s="143"/>
      <c r="H17" s="143"/>
      <c r="I17" s="15"/>
      <c r="J17" s="15"/>
      <c r="K17" s="15"/>
      <c r="L17" s="15"/>
      <c r="M17" s="15"/>
      <c r="N17" s="15"/>
      <c r="O17" s="15"/>
      <c r="P17" s="15"/>
      <c r="Q17" s="18"/>
      <c r="R17" s="29"/>
      <c r="S17" s="15"/>
      <c r="T17" s="29"/>
      <c r="U17" s="15"/>
      <c r="V17" s="27"/>
      <c r="W17" s="18"/>
      <c r="X17" s="13"/>
      <c r="Y17" s="23"/>
      <c r="Z17" s="15"/>
      <c r="AA17" s="15"/>
      <c r="AB17" s="15"/>
      <c r="AC17" s="15"/>
      <c r="AD17" s="15"/>
      <c r="AE17" s="17"/>
      <c r="AF17" s="17"/>
    </row>
    <row r="18" spans="2:32" x14ac:dyDescent="0.15">
      <c r="B18" s="115"/>
      <c r="C18" s="383" t="s">
        <v>166</v>
      </c>
      <c r="D18" s="384"/>
      <c r="E18" s="385"/>
      <c r="F18" s="144"/>
      <c r="G18" s="145" t="s">
        <v>133</v>
      </c>
      <c r="H18" s="145" t="s">
        <v>155</v>
      </c>
      <c r="I18" s="146" t="s">
        <v>134</v>
      </c>
      <c r="J18" s="146" t="s">
        <v>134</v>
      </c>
      <c r="K18" s="147" t="s">
        <v>135</v>
      </c>
      <c r="L18" s="147" t="s">
        <v>135</v>
      </c>
      <c r="M18" s="148" t="s">
        <v>136</v>
      </c>
      <c r="N18" s="149"/>
      <c r="O18" s="149"/>
      <c r="P18" s="149"/>
      <c r="Q18" s="149"/>
      <c r="R18" s="149" t="s">
        <v>149</v>
      </c>
      <c r="S18" s="149" t="s">
        <v>151</v>
      </c>
      <c r="T18" s="149"/>
      <c r="U18" s="149"/>
      <c r="V18" s="150"/>
      <c r="W18" s="15"/>
      <c r="X18" s="15"/>
      <c r="Y18" s="15"/>
      <c r="Z18" s="15"/>
      <c r="AA18" s="15"/>
      <c r="AB18" s="17"/>
      <c r="AC18" s="17"/>
      <c r="AD18" s="17"/>
      <c r="AE18" s="17"/>
      <c r="AF18" s="17"/>
    </row>
    <row r="19" spans="2:32" x14ac:dyDescent="0.15">
      <c r="B19" s="115"/>
      <c r="C19" s="149" t="s">
        <v>137</v>
      </c>
      <c r="D19" s="149" t="s">
        <v>138</v>
      </c>
      <c r="E19" s="151" t="s">
        <v>139</v>
      </c>
      <c r="F19" s="152" t="s">
        <v>140</v>
      </c>
      <c r="G19" s="153" t="s">
        <v>156</v>
      </c>
      <c r="H19" s="153" t="s">
        <v>154</v>
      </c>
      <c r="I19" s="154" t="s">
        <v>141</v>
      </c>
      <c r="J19" s="154" t="s">
        <v>81</v>
      </c>
      <c r="K19" s="155" t="s">
        <v>142</v>
      </c>
      <c r="L19" s="155" t="s">
        <v>81</v>
      </c>
      <c r="M19" s="156" t="s">
        <v>143</v>
      </c>
      <c r="N19" s="157" t="s">
        <v>144</v>
      </c>
      <c r="O19" s="156" t="s">
        <v>182</v>
      </c>
      <c r="P19" s="156" t="s">
        <v>141</v>
      </c>
      <c r="Q19" s="156" t="s">
        <v>81</v>
      </c>
      <c r="R19" s="156" t="s">
        <v>148</v>
      </c>
      <c r="S19" s="156" t="s">
        <v>150</v>
      </c>
      <c r="T19" s="156" t="s">
        <v>179</v>
      </c>
      <c r="U19" s="156" t="s">
        <v>147</v>
      </c>
      <c r="V19" s="16"/>
      <c r="W19" s="15"/>
      <c r="X19" s="15"/>
      <c r="Y19" s="15"/>
      <c r="Z19" s="15"/>
      <c r="AA19" s="15"/>
      <c r="AB19" s="17"/>
      <c r="AC19" s="17"/>
      <c r="AD19" s="17"/>
      <c r="AE19" s="17"/>
      <c r="AF19" s="17"/>
    </row>
    <row r="20" spans="2:32" x14ac:dyDescent="0.15">
      <c r="B20" s="115"/>
      <c r="C20" s="158" t="s">
        <v>145</v>
      </c>
      <c r="D20" s="158" t="s">
        <v>74</v>
      </c>
      <c r="E20" s="159" t="s">
        <v>184</v>
      </c>
      <c r="F20" s="160" t="s">
        <v>70</v>
      </c>
      <c r="G20" s="161" t="s">
        <v>70</v>
      </c>
      <c r="H20" s="161" t="s">
        <v>70</v>
      </c>
      <c r="I20" s="162" t="s">
        <v>70</v>
      </c>
      <c r="J20" s="162" t="s">
        <v>70</v>
      </c>
      <c r="K20" s="163" t="s">
        <v>70</v>
      </c>
      <c r="L20" s="163" t="s">
        <v>70</v>
      </c>
      <c r="M20" s="164" t="s">
        <v>181</v>
      </c>
      <c r="N20" s="156" t="s">
        <v>146</v>
      </c>
      <c r="O20" s="157" t="s">
        <v>183</v>
      </c>
      <c r="P20" s="158" t="s">
        <v>70</v>
      </c>
      <c r="Q20" s="158" t="s">
        <v>70</v>
      </c>
      <c r="R20" s="158" t="s">
        <v>164</v>
      </c>
      <c r="S20" s="158" t="s">
        <v>164</v>
      </c>
      <c r="T20" s="158"/>
      <c r="U20" s="158"/>
      <c r="V20" s="165"/>
      <c r="W20" s="30"/>
      <c r="X20" s="30"/>
      <c r="Y20" s="30"/>
      <c r="Z20" s="30"/>
      <c r="AA20" s="15"/>
      <c r="AB20" s="17"/>
      <c r="AC20" s="17"/>
      <c r="AD20" s="17"/>
      <c r="AE20" s="17"/>
      <c r="AF20" s="17"/>
    </row>
    <row r="21" spans="2:32" x14ac:dyDescent="0.15">
      <c r="B21" s="115"/>
      <c r="C21" s="166">
        <v>1</v>
      </c>
      <c r="D21" s="166">
        <f t="shared" ref="D21:D35" si="0">23+C21</f>
        <v>24</v>
      </c>
      <c r="E21" s="166">
        <v>152</v>
      </c>
      <c r="F21" s="167" t="e">
        <f>$H$4*(D21-23)/12</f>
        <v>#VALUE!</v>
      </c>
      <c r="G21" s="168" t="e">
        <f>($G$15-$G$16)/(35-29)*(D21-35)+$G$15</f>
        <v>#VALUE!</v>
      </c>
      <c r="H21" s="168" t="e">
        <f>($H$15-$H$16)/(35-29)*(D21-35)+$H$15</f>
        <v>#VALUE!</v>
      </c>
      <c r="I21" s="169" t="e">
        <f>($J$15-$J$16)/(35-29)*(D21-35)+$J$15</f>
        <v>#VALUE!</v>
      </c>
      <c r="J21" s="169" t="e">
        <f>($K$15-$K$16)/(35-29)*(D21-35)+$K$15</f>
        <v>#VALUE!</v>
      </c>
      <c r="K21" s="170" t="e">
        <f>($M$15-$M$16)/(35-29)*(D21-35)+$M$15</f>
        <v>#VALUE!</v>
      </c>
      <c r="L21" s="170" t="e">
        <f>($N$15-$N$16)/(35-29)*(D21-35)+$N$15</f>
        <v>#VALUE!</v>
      </c>
      <c r="M21" s="171" t="e">
        <f t="shared" ref="M21:M35" si="1">IF(F21&lt;=G21,1,IF(F21&lt;=I21,2,IF(F21&lt;=K21,3,IF(F21&gt;K21,4))))</f>
        <v>#VALUE!</v>
      </c>
      <c r="N21" s="172" t="e">
        <f t="shared" ref="N21:N35" si="2">(1&lt;=F21/G21)+(1&gt;F21/G21)*(F21/G21)</f>
        <v>#VALUE!</v>
      </c>
      <c r="O21" s="172" t="e">
        <f>1-$S$12*(1-N21)</f>
        <v>#VALUE!</v>
      </c>
      <c r="P21" s="167" t="e">
        <f>($F21&lt;=$G21)*$G21+(($G21&lt;$F21)*($F21&lt;=$I21))*$F21+(($I21&lt;$F21)*($F21&lt;=$K21))*$F21+($F21&gt;$K21)*$K21</f>
        <v>#VALUE!</v>
      </c>
      <c r="Q21" s="167" t="e">
        <f>($F21&lt;=$G21)*$H21+(($G21&lt;$F21)*($F21&lt;=$I21))*IF($G21=$I21,0,(($S$16-$S$14)/($Q$16-$Q$14)*($D21-$Q$16)+$S$16))+(($I21&lt;$F21)*($F21&lt;=$K21))*IF($I21=$K21,0,(($S$15-$S$16)/($Q$15-$Q$16)*($D21-$Q$15)+$S$15))+($F21&gt;$K21)*$L21</f>
        <v>#VALUE!</v>
      </c>
      <c r="R21" s="167" t="e">
        <f>$P21*$N21*$E21</f>
        <v>#VALUE!</v>
      </c>
      <c r="S21" s="167" t="e">
        <f>$Q21*$N21/$O21*$E21</f>
        <v>#VALUE!</v>
      </c>
      <c r="T21" s="172" t="e">
        <f>$P21/$Q21</f>
        <v>#VALUE!</v>
      </c>
      <c r="U21" s="173" t="e">
        <f>R21/S21</f>
        <v>#VALUE!</v>
      </c>
      <c r="V21" s="174"/>
      <c r="W21" s="30"/>
      <c r="X21" s="30"/>
      <c r="Y21" s="15"/>
      <c r="Z21" s="15"/>
      <c r="AA21" s="15"/>
      <c r="AB21" s="17"/>
      <c r="AC21" s="17"/>
      <c r="AD21" s="17"/>
      <c r="AE21" s="17"/>
      <c r="AF21" s="17"/>
    </row>
    <row r="22" spans="2:32" x14ac:dyDescent="0.15">
      <c r="B22" s="115"/>
      <c r="C22" s="166">
        <f t="shared" ref="C22:C35" si="3">C21+1</f>
        <v>2</v>
      </c>
      <c r="D22" s="166">
        <f t="shared" si="0"/>
        <v>25</v>
      </c>
      <c r="E22" s="166">
        <v>146</v>
      </c>
      <c r="F22" s="167" t="e">
        <f t="shared" ref="F22:F35" si="4">$H$4*(D22-23)/12</f>
        <v>#VALUE!</v>
      </c>
      <c r="G22" s="168" t="e">
        <f t="shared" ref="G22:G35" si="5">($G$15-$G$16)/(35-29)*(D22-35)+$G$15</f>
        <v>#VALUE!</v>
      </c>
      <c r="H22" s="168" t="e">
        <f t="shared" ref="H22:H35" si="6">($H$15-$H$16)/(35-29)*(D22-35)+$H$15</f>
        <v>#VALUE!</v>
      </c>
      <c r="I22" s="169" t="e">
        <f t="shared" ref="I22:I35" si="7">($J$15-$J$16)/(35-29)*(D22-35)+$J$15</f>
        <v>#VALUE!</v>
      </c>
      <c r="J22" s="169" t="e">
        <f t="shared" ref="J22:J35" si="8">($K$15-$K$16)/(35-29)*(D22-35)+$K$15</f>
        <v>#VALUE!</v>
      </c>
      <c r="K22" s="170" t="e">
        <f t="shared" ref="K22:K35" si="9">($M$15-$M$16)/(35-29)*(D22-35)+$M$15</f>
        <v>#VALUE!</v>
      </c>
      <c r="L22" s="170" t="e">
        <f t="shared" ref="L22:L35" si="10">($N$15-$N$16)/(35-29)*(D22-35)+$N$15</f>
        <v>#VALUE!</v>
      </c>
      <c r="M22" s="171" t="e">
        <f t="shared" si="1"/>
        <v>#VALUE!</v>
      </c>
      <c r="N22" s="172" t="e">
        <f t="shared" si="2"/>
        <v>#VALUE!</v>
      </c>
      <c r="O22" s="172" t="e">
        <f t="shared" ref="O22:O35" si="11">1-$S$12*(1-N22)</f>
        <v>#VALUE!</v>
      </c>
      <c r="P22" s="167" t="e">
        <f t="shared" ref="P22:P35" si="12">($F22&lt;=$G22)*$G22+(($G22&lt;$F22)*($F22&lt;=$I22))*$F22+(($I22&lt;$F22)*($F22&lt;=$K22))*$F22+($F22&gt;$K22)*$K22</f>
        <v>#VALUE!</v>
      </c>
      <c r="Q22" s="167" t="e">
        <f t="shared" ref="Q22:Q35" si="13">($F22&lt;=$G22)*$H22+(($G22&lt;$F22)*($F22&lt;=$I22))*IF($G22=$I22,0,(($S$16-$S$14)/($Q$16-$Q$14)*($D22-$Q$16)+$S$16))+(($I22&lt;$F22)*($F22&lt;=$K22))*IF($I22=$K22,0,(($S$15-$S$16)/($Q$15-$Q$16)*($D22-$Q$15)+$S$15))+($F22&gt;$K22)*$L22</f>
        <v>#VALUE!</v>
      </c>
      <c r="R22" s="167" t="e">
        <f t="shared" ref="R22:R35" si="14">$P22*$N22*$E22</f>
        <v>#VALUE!</v>
      </c>
      <c r="S22" s="167" t="e">
        <f t="shared" ref="S22:S35" si="15">$Q22*$N22/$O22*$E22</f>
        <v>#VALUE!</v>
      </c>
      <c r="T22" s="172" t="e">
        <f t="shared" ref="T22:T35" si="16">$P22/$Q22</f>
        <v>#VALUE!</v>
      </c>
      <c r="U22" s="173" t="e">
        <f t="shared" ref="U22:U36" si="17">R22/S22</f>
        <v>#VALUE!</v>
      </c>
      <c r="V22" s="165"/>
      <c r="W22" s="31"/>
      <c r="X22" s="31"/>
      <c r="Y22" s="21"/>
      <c r="Z22" s="21"/>
      <c r="AA22" s="21"/>
      <c r="AB22" s="17"/>
      <c r="AC22" s="17"/>
      <c r="AD22" s="17"/>
      <c r="AE22" s="17"/>
      <c r="AF22" s="17"/>
    </row>
    <row r="23" spans="2:32" x14ac:dyDescent="0.15">
      <c r="B23" s="115"/>
      <c r="C23" s="166">
        <f t="shared" si="3"/>
        <v>3</v>
      </c>
      <c r="D23" s="166">
        <f t="shared" si="0"/>
        <v>26</v>
      </c>
      <c r="E23" s="166">
        <v>140</v>
      </c>
      <c r="F23" s="167" t="e">
        <f t="shared" si="4"/>
        <v>#VALUE!</v>
      </c>
      <c r="G23" s="168" t="e">
        <f t="shared" si="5"/>
        <v>#VALUE!</v>
      </c>
      <c r="H23" s="168" t="e">
        <f t="shared" si="6"/>
        <v>#VALUE!</v>
      </c>
      <c r="I23" s="169" t="e">
        <f t="shared" si="7"/>
        <v>#VALUE!</v>
      </c>
      <c r="J23" s="169" t="e">
        <f t="shared" si="8"/>
        <v>#VALUE!</v>
      </c>
      <c r="K23" s="170" t="e">
        <f t="shared" si="9"/>
        <v>#VALUE!</v>
      </c>
      <c r="L23" s="170" t="e">
        <f t="shared" si="10"/>
        <v>#VALUE!</v>
      </c>
      <c r="M23" s="171" t="e">
        <f t="shared" si="1"/>
        <v>#VALUE!</v>
      </c>
      <c r="N23" s="172" t="e">
        <f t="shared" si="2"/>
        <v>#VALUE!</v>
      </c>
      <c r="O23" s="172" t="e">
        <f t="shared" si="11"/>
        <v>#VALUE!</v>
      </c>
      <c r="P23" s="167" t="e">
        <f t="shared" si="12"/>
        <v>#VALUE!</v>
      </c>
      <c r="Q23" s="167" t="e">
        <f t="shared" si="13"/>
        <v>#VALUE!</v>
      </c>
      <c r="R23" s="167" t="e">
        <f t="shared" si="14"/>
        <v>#VALUE!</v>
      </c>
      <c r="S23" s="167" t="e">
        <f t="shared" si="15"/>
        <v>#VALUE!</v>
      </c>
      <c r="T23" s="172" t="e">
        <f t="shared" si="16"/>
        <v>#VALUE!</v>
      </c>
      <c r="U23" s="173" t="e">
        <f t="shared" si="17"/>
        <v>#VALUE!</v>
      </c>
      <c r="V23" s="174"/>
      <c r="W23" s="31"/>
      <c r="X23" s="31"/>
      <c r="Y23" s="21"/>
      <c r="Z23" s="21"/>
      <c r="AA23" s="15"/>
      <c r="AB23" s="17"/>
      <c r="AC23" s="17"/>
      <c r="AD23" s="17"/>
      <c r="AE23" s="17"/>
      <c r="AF23" s="17"/>
    </row>
    <row r="24" spans="2:32" x14ac:dyDescent="0.15">
      <c r="B24" s="115"/>
      <c r="C24" s="166">
        <f t="shared" si="3"/>
        <v>4</v>
      </c>
      <c r="D24" s="166">
        <f t="shared" si="0"/>
        <v>27</v>
      </c>
      <c r="E24" s="166">
        <v>130</v>
      </c>
      <c r="F24" s="167" t="e">
        <f t="shared" si="4"/>
        <v>#VALUE!</v>
      </c>
      <c r="G24" s="168" t="e">
        <f t="shared" si="5"/>
        <v>#VALUE!</v>
      </c>
      <c r="H24" s="168" t="e">
        <f t="shared" si="6"/>
        <v>#VALUE!</v>
      </c>
      <c r="I24" s="169" t="e">
        <f t="shared" si="7"/>
        <v>#VALUE!</v>
      </c>
      <c r="J24" s="169" t="e">
        <f t="shared" si="8"/>
        <v>#VALUE!</v>
      </c>
      <c r="K24" s="170" t="e">
        <f t="shared" si="9"/>
        <v>#VALUE!</v>
      </c>
      <c r="L24" s="170" t="e">
        <f t="shared" si="10"/>
        <v>#VALUE!</v>
      </c>
      <c r="M24" s="171" t="e">
        <f t="shared" si="1"/>
        <v>#VALUE!</v>
      </c>
      <c r="N24" s="172" t="e">
        <f t="shared" si="2"/>
        <v>#VALUE!</v>
      </c>
      <c r="O24" s="172" t="e">
        <f t="shared" si="11"/>
        <v>#VALUE!</v>
      </c>
      <c r="P24" s="167" t="e">
        <f t="shared" si="12"/>
        <v>#VALUE!</v>
      </c>
      <c r="Q24" s="167" t="e">
        <f t="shared" si="13"/>
        <v>#VALUE!</v>
      </c>
      <c r="R24" s="167" t="e">
        <f t="shared" si="14"/>
        <v>#VALUE!</v>
      </c>
      <c r="S24" s="167" t="e">
        <f t="shared" si="15"/>
        <v>#VALUE!</v>
      </c>
      <c r="T24" s="172" t="e">
        <f t="shared" si="16"/>
        <v>#VALUE!</v>
      </c>
      <c r="U24" s="173" t="e">
        <f t="shared" si="17"/>
        <v>#VALUE!</v>
      </c>
      <c r="V24" s="174"/>
      <c r="W24" s="33"/>
      <c r="X24" s="32"/>
      <c r="Y24" s="32"/>
      <c r="Z24" s="32"/>
      <c r="AA24" s="20"/>
      <c r="AB24" s="17"/>
      <c r="AC24" s="17"/>
      <c r="AD24" s="17"/>
      <c r="AE24" s="17"/>
      <c r="AF24" s="17"/>
    </row>
    <row r="25" spans="2:32" x14ac:dyDescent="0.15">
      <c r="B25" s="115"/>
      <c r="C25" s="166">
        <f t="shared" si="3"/>
        <v>5</v>
      </c>
      <c r="D25" s="166">
        <f t="shared" si="0"/>
        <v>28</v>
      </c>
      <c r="E25" s="166">
        <v>112</v>
      </c>
      <c r="F25" s="167" t="e">
        <f t="shared" si="4"/>
        <v>#VALUE!</v>
      </c>
      <c r="G25" s="168" t="e">
        <f t="shared" si="5"/>
        <v>#VALUE!</v>
      </c>
      <c r="H25" s="168" t="e">
        <f t="shared" si="6"/>
        <v>#VALUE!</v>
      </c>
      <c r="I25" s="169" t="e">
        <f t="shared" si="7"/>
        <v>#VALUE!</v>
      </c>
      <c r="J25" s="169" t="e">
        <f t="shared" si="8"/>
        <v>#VALUE!</v>
      </c>
      <c r="K25" s="170" t="e">
        <f t="shared" si="9"/>
        <v>#VALUE!</v>
      </c>
      <c r="L25" s="170" t="e">
        <f t="shared" si="10"/>
        <v>#VALUE!</v>
      </c>
      <c r="M25" s="171" t="e">
        <f t="shared" si="1"/>
        <v>#VALUE!</v>
      </c>
      <c r="N25" s="172" t="e">
        <f t="shared" si="2"/>
        <v>#VALUE!</v>
      </c>
      <c r="O25" s="172" t="e">
        <f t="shared" si="11"/>
        <v>#VALUE!</v>
      </c>
      <c r="P25" s="167" t="e">
        <f t="shared" si="12"/>
        <v>#VALUE!</v>
      </c>
      <c r="Q25" s="167" t="e">
        <f t="shared" si="13"/>
        <v>#VALUE!</v>
      </c>
      <c r="R25" s="167" t="e">
        <f t="shared" si="14"/>
        <v>#VALUE!</v>
      </c>
      <c r="S25" s="167" t="e">
        <f t="shared" si="15"/>
        <v>#VALUE!</v>
      </c>
      <c r="T25" s="172" t="e">
        <f t="shared" si="16"/>
        <v>#VALUE!</v>
      </c>
      <c r="U25" s="173" t="e">
        <f t="shared" si="17"/>
        <v>#VALUE!</v>
      </c>
      <c r="V25" s="174"/>
      <c r="W25" s="33"/>
      <c r="X25" s="32"/>
      <c r="Y25" s="32"/>
      <c r="Z25" s="32"/>
      <c r="AA25" s="20"/>
      <c r="AB25" s="17"/>
      <c r="AC25" s="17"/>
      <c r="AD25" s="17"/>
      <c r="AE25" s="17"/>
      <c r="AF25" s="17"/>
    </row>
    <row r="26" spans="2:32" x14ac:dyDescent="0.15">
      <c r="B26" s="115"/>
      <c r="C26" s="175">
        <f t="shared" si="3"/>
        <v>6</v>
      </c>
      <c r="D26" s="175">
        <f t="shared" si="0"/>
        <v>29</v>
      </c>
      <c r="E26" s="175">
        <v>89</v>
      </c>
      <c r="F26" s="167" t="e">
        <f t="shared" si="4"/>
        <v>#VALUE!</v>
      </c>
      <c r="G26" s="168" t="e">
        <f t="shared" si="5"/>
        <v>#VALUE!</v>
      </c>
      <c r="H26" s="168" t="e">
        <f t="shared" si="6"/>
        <v>#VALUE!</v>
      </c>
      <c r="I26" s="169" t="e">
        <f t="shared" si="7"/>
        <v>#VALUE!</v>
      </c>
      <c r="J26" s="169" t="e">
        <f t="shared" si="8"/>
        <v>#VALUE!</v>
      </c>
      <c r="K26" s="170" t="e">
        <f t="shared" si="9"/>
        <v>#VALUE!</v>
      </c>
      <c r="L26" s="170" t="e">
        <f t="shared" si="10"/>
        <v>#VALUE!</v>
      </c>
      <c r="M26" s="176" t="e">
        <f t="shared" si="1"/>
        <v>#VALUE!</v>
      </c>
      <c r="N26" s="177" t="e">
        <f t="shared" si="2"/>
        <v>#VALUE!</v>
      </c>
      <c r="O26" s="172" t="e">
        <f t="shared" si="11"/>
        <v>#VALUE!</v>
      </c>
      <c r="P26" s="167" t="e">
        <f t="shared" si="12"/>
        <v>#VALUE!</v>
      </c>
      <c r="Q26" s="167" t="e">
        <f t="shared" si="13"/>
        <v>#VALUE!</v>
      </c>
      <c r="R26" s="167" t="e">
        <f t="shared" si="14"/>
        <v>#VALUE!</v>
      </c>
      <c r="S26" s="167" t="e">
        <f t="shared" si="15"/>
        <v>#VALUE!</v>
      </c>
      <c r="T26" s="172" t="e">
        <f t="shared" si="16"/>
        <v>#VALUE!</v>
      </c>
      <c r="U26" s="173" t="e">
        <f t="shared" si="17"/>
        <v>#VALUE!</v>
      </c>
      <c r="V26" s="174"/>
      <c r="W26" s="33"/>
      <c r="X26" s="32"/>
      <c r="Y26" s="32"/>
      <c r="Z26" s="32"/>
      <c r="AA26" s="20"/>
      <c r="AB26" s="17"/>
      <c r="AC26" s="17"/>
      <c r="AD26" s="17"/>
      <c r="AE26" s="17"/>
      <c r="AF26" s="17"/>
    </row>
    <row r="27" spans="2:32" x14ac:dyDescent="0.15">
      <c r="B27" s="115"/>
      <c r="C27" s="166">
        <f t="shared" si="3"/>
        <v>7</v>
      </c>
      <c r="D27" s="166">
        <f t="shared" si="0"/>
        <v>30</v>
      </c>
      <c r="E27" s="166">
        <v>69</v>
      </c>
      <c r="F27" s="167" t="e">
        <f t="shared" si="4"/>
        <v>#VALUE!</v>
      </c>
      <c r="G27" s="168" t="e">
        <f t="shared" si="5"/>
        <v>#VALUE!</v>
      </c>
      <c r="H27" s="168" t="e">
        <f t="shared" si="6"/>
        <v>#VALUE!</v>
      </c>
      <c r="I27" s="169" t="e">
        <f t="shared" si="7"/>
        <v>#VALUE!</v>
      </c>
      <c r="J27" s="169" t="e">
        <f t="shared" si="8"/>
        <v>#VALUE!</v>
      </c>
      <c r="K27" s="170" t="e">
        <f t="shared" si="9"/>
        <v>#VALUE!</v>
      </c>
      <c r="L27" s="170" t="e">
        <f t="shared" si="10"/>
        <v>#VALUE!</v>
      </c>
      <c r="M27" s="171" t="e">
        <f t="shared" si="1"/>
        <v>#VALUE!</v>
      </c>
      <c r="N27" s="172" t="e">
        <f t="shared" si="2"/>
        <v>#VALUE!</v>
      </c>
      <c r="O27" s="172" t="e">
        <f t="shared" si="11"/>
        <v>#VALUE!</v>
      </c>
      <c r="P27" s="167" t="e">
        <f t="shared" si="12"/>
        <v>#VALUE!</v>
      </c>
      <c r="Q27" s="167" t="e">
        <f t="shared" si="13"/>
        <v>#VALUE!</v>
      </c>
      <c r="R27" s="167" t="e">
        <f t="shared" si="14"/>
        <v>#VALUE!</v>
      </c>
      <c r="S27" s="167" t="e">
        <f t="shared" si="15"/>
        <v>#VALUE!</v>
      </c>
      <c r="T27" s="172" t="e">
        <f t="shared" si="16"/>
        <v>#VALUE!</v>
      </c>
      <c r="U27" s="173" t="e">
        <f t="shared" si="17"/>
        <v>#VALUE!</v>
      </c>
      <c r="V27" s="174"/>
      <c r="W27" s="33"/>
      <c r="X27" s="32"/>
      <c r="Y27" s="32"/>
      <c r="Z27" s="32"/>
      <c r="AA27" s="20"/>
      <c r="AB27" s="17"/>
      <c r="AC27" s="17"/>
      <c r="AD27" s="17"/>
      <c r="AE27" s="17"/>
      <c r="AF27" s="17"/>
    </row>
    <row r="28" spans="2:32" x14ac:dyDescent="0.15">
      <c r="B28" s="115"/>
      <c r="C28" s="166">
        <f t="shared" si="3"/>
        <v>8</v>
      </c>
      <c r="D28" s="166">
        <f t="shared" si="0"/>
        <v>31</v>
      </c>
      <c r="E28" s="166">
        <v>47</v>
      </c>
      <c r="F28" s="167" t="e">
        <f t="shared" si="4"/>
        <v>#VALUE!</v>
      </c>
      <c r="G28" s="168" t="e">
        <f t="shared" si="5"/>
        <v>#VALUE!</v>
      </c>
      <c r="H28" s="168" t="e">
        <f t="shared" si="6"/>
        <v>#VALUE!</v>
      </c>
      <c r="I28" s="169" t="e">
        <f t="shared" si="7"/>
        <v>#VALUE!</v>
      </c>
      <c r="J28" s="169" t="e">
        <f t="shared" si="8"/>
        <v>#VALUE!</v>
      </c>
      <c r="K28" s="170" t="e">
        <f t="shared" si="9"/>
        <v>#VALUE!</v>
      </c>
      <c r="L28" s="170" t="e">
        <f t="shared" si="10"/>
        <v>#VALUE!</v>
      </c>
      <c r="M28" s="171" t="e">
        <f t="shared" si="1"/>
        <v>#VALUE!</v>
      </c>
      <c r="N28" s="172" t="e">
        <f t="shared" si="2"/>
        <v>#VALUE!</v>
      </c>
      <c r="O28" s="172" t="e">
        <f t="shared" si="11"/>
        <v>#VALUE!</v>
      </c>
      <c r="P28" s="167" t="e">
        <f t="shared" si="12"/>
        <v>#VALUE!</v>
      </c>
      <c r="Q28" s="167" t="e">
        <f t="shared" si="13"/>
        <v>#VALUE!</v>
      </c>
      <c r="R28" s="167" t="e">
        <f t="shared" si="14"/>
        <v>#VALUE!</v>
      </c>
      <c r="S28" s="167" t="e">
        <f t="shared" si="15"/>
        <v>#VALUE!</v>
      </c>
      <c r="T28" s="172" t="e">
        <f t="shared" si="16"/>
        <v>#VALUE!</v>
      </c>
      <c r="U28" s="173" t="e">
        <f t="shared" si="17"/>
        <v>#VALUE!</v>
      </c>
      <c r="V28" s="174"/>
      <c r="W28" s="33"/>
      <c r="X28" s="32"/>
      <c r="Y28" s="32"/>
      <c r="Z28" s="32"/>
      <c r="AA28" s="20"/>
      <c r="AB28" s="17"/>
      <c r="AC28" s="17"/>
      <c r="AD28" s="17"/>
      <c r="AE28" s="17"/>
      <c r="AF28" s="17"/>
    </row>
    <row r="29" spans="2:32" x14ac:dyDescent="0.15">
      <c r="B29" s="115"/>
      <c r="C29" s="175">
        <f t="shared" si="3"/>
        <v>9</v>
      </c>
      <c r="D29" s="175">
        <f t="shared" si="0"/>
        <v>32</v>
      </c>
      <c r="E29" s="175">
        <v>29</v>
      </c>
      <c r="F29" s="167" t="e">
        <f t="shared" si="4"/>
        <v>#VALUE!</v>
      </c>
      <c r="G29" s="168" t="e">
        <f t="shared" si="5"/>
        <v>#VALUE!</v>
      </c>
      <c r="H29" s="168" t="e">
        <f t="shared" si="6"/>
        <v>#VALUE!</v>
      </c>
      <c r="I29" s="169" t="e">
        <f t="shared" si="7"/>
        <v>#VALUE!</v>
      </c>
      <c r="J29" s="169" t="e">
        <f t="shared" si="8"/>
        <v>#VALUE!</v>
      </c>
      <c r="K29" s="170" t="e">
        <f t="shared" si="9"/>
        <v>#VALUE!</v>
      </c>
      <c r="L29" s="170" t="e">
        <f t="shared" si="10"/>
        <v>#VALUE!</v>
      </c>
      <c r="M29" s="176" t="e">
        <f t="shared" si="1"/>
        <v>#VALUE!</v>
      </c>
      <c r="N29" s="177" t="e">
        <f t="shared" si="2"/>
        <v>#VALUE!</v>
      </c>
      <c r="O29" s="172" t="e">
        <f t="shared" si="11"/>
        <v>#VALUE!</v>
      </c>
      <c r="P29" s="167" t="e">
        <f t="shared" si="12"/>
        <v>#VALUE!</v>
      </c>
      <c r="Q29" s="167" t="e">
        <f t="shared" si="13"/>
        <v>#VALUE!</v>
      </c>
      <c r="R29" s="167" t="e">
        <f t="shared" si="14"/>
        <v>#VALUE!</v>
      </c>
      <c r="S29" s="167" t="e">
        <f t="shared" si="15"/>
        <v>#VALUE!</v>
      </c>
      <c r="T29" s="172" t="e">
        <f t="shared" si="16"/>
        <v>#VALUE!</v>
      </c>
      <c r="U29" s="173" t="e">
        <f t="shared" si="17"/>
        <v>#VALUE!</v>
      </c>
      <c r="V29" s="174"/>
      <c r="W29" s="33"/>
      <c r="X29" s="32"/>
      <c r="Y29" s="32"/>
      <c r="Z29" s="32"/>
      <c r="AA29" s="20"/>
      <c r="AB29" s="17"/>
      <c r="AC29" s="17"/>
      <c r="AD29" s="17"/>
      <c r="AE29" s="17"/>
      <c r="AF29" s="17"/>
    </row>
    <row r="30" spans="2:32" x14ac:dyDescent="0.15">
      <c r="B30" s="115"/>
      <c r="C30" s="166">
        <f t="shared" si="3"/>
        <v>10</v>
      </c>
      <c r="D30" s="166">
        <f t="shared" si="0"/>
        <v>33</v>
      </c>
      <c r="E30" s="166">
        <v>14</v>
      </c>
      <c r="F30" s="167" t="e">
        <f t="shared" si="4"/>
        <v>#VALUE!</v>
      </c>
      <c r="G30" s="168" t="e">
        <f t="shared" si="5"/>
        <v>#VALUE!</v>
      </c>
      <c r="H30" s="168" t="e">
        <f t="shared" si="6"/>
        <v>#VALUE!</v>
      </c>
      <c r="I30" s="169" t="e">
        <f t="shared" si="7"/>
        <v>#VALUE!</v>
      </c>
      <c r="J30" s="169" t="e">
        <f t="shared" si="8"/>
        <v>#VALUE!</v>
      </c>
      <c r="K30" s="170" t="e">
        <f t="shared" si="9"/>
        <v>#VALUE!</v>
      </c>
      <c r="L30" s="170" t="e">
        <f t="shared" si="10"/>
        <v>#VALUE!</v>
      </c>
      <c r="M30" s="171" t="e">
        <f t="shared" si="1"/>
        <v>#VALUE!</v>
      </c>
      <c r="N30" s="172" t="e">
        <f t="shared" si="2"/>
        <v>#VALUE!</v>
      </c>
      <c r="O30" s="172" t="e">
        <f t="shared" si="11"/>
        <v>#VALUE!</v>
      </c>
      <c r="P30" s="167" t="e">
        <f t="shared" si="12"/>
        <v>#VALUE!</v>
      </c>
      <c r="Q30" s="167" t="e">
        <f t="shared" si="13"/>
        <v>#VALUE!</v>
      </c>
      <c r="R30" s="167" t="e">
        <f t="shared" si="14"/>
        <v>#VALUE!</v>
      </c>
      <c r="S30" s="167" t="e">
        <f t="shared" si="15"/>
        <v>#VALUE!</v>
      </c>
      <c r="T30" s="172" t="e">
        <f t="shared" si="16"/>
        <v>#VALUE!</v>
      </c>
      <c r="U30" s="173" t="e">
        <f t="shared" si="17"/>
        <v>#VALUE!</v>
      </c>
      <c r="V30" s="174"/>
      <c r="W30" s="33"/>
      <c r="X30" s="32"/>
      <c r="Y30" s="32"/>
      <c r="Z30" s="32"/>
      <c r="AA30" s="20"/>
      <c r="AB30" s="17"/>
      <c r="AC30" s="17"/>
      <c r="AD30" s="17"/>
      <c r="AE30" s="17"/>
      <c r="AF30" s="17"/>
    </row>
    <row r="31" spans="2:32" x14ac:dyDescent="0.15">
      <c r="B31" s="115"/>
      <c r="C31" s="166">
        <f t="shared" si="3"/>
        <v>11</v>
      </c>
      <c r="D31" s="166">
        <f t="shared" si="0"/>
        <v>34</v>
      </c>
      <c r="E31" s="166">
        <v>6</v>
      </c>
      <c r="F31" s="167" t="e">
        <f t="shared" si="4"/>
        <v>#VALUE!</v>
      </c>
      <c r="G31" s="168" t="e">
        <f t="shared" si="5"/>
        <v>#VALUE!</v>
      </c>
      <c r="H31" s="168" t="e">
        <f t="shared" si="6"/>
        <v>#VALUE!</v>
      </c>
      <c r="I31" s="169" t="e">
        <f t="shared" si="7"/>
        <v>#VALUE!</v>
      </c>
      <c r="J31" s="169" t="e">
        <f t="shared" si="8"/>
        <v>#VALUE!</v>
      </c>
      <c r="K31" s="170" t="e">
        <f t="shared" si="9"/>
        <v>#VALUE!</v>
      </c>
      <c r="L31" s="170" t="e">
        <f t="shared" si="10"/>
        <v>#VALUE!</v>
      </c>
      <c r="M31" s="171" t="e">
        <f t="shared" si="1"/>
        <v>#VALUE!</v>
      </c>
      <c r="N31" s="172" t="e">
        <f t="shared" si="2"/>
        <v>#VALUE!</v>
      </c>
      <c r="O31" s="172" t="e">
        <f t="shared" si="11"/>
        <v>#VALUE!</v>
      </c>
      <c r="P31" s="167" t="e">
        <f t="shared" si="12"/>
        <v>#VALUE!</v>
      </c>
      <c r="Q31" s="167" t="e">
        <f t="shared" si="13"/>
        <v>#VALUE!</v>
      </c>
      <c r="R31" s="167" t="e">
        <f t="shared" si="14"/>
        <v>#VALUE!</v>
      </c>
      <c r="S31" s="167" t="e">
        <f t="shared" si="15"/>
        <v>#VALUE!</v>
      </c>
      <c r="T31" s="172" t="e">
        <f t="shared" si="16"/>
        <v>#VALUE!</v>
      </c>
      <c r="U31" s="173" t="e">
        <f t="shared" si="17"/>
        <v>#VALUE!</v>
      </c>
      <c r="V31" s="174"/>
      <c r="W31" s="32"/>
      <c r="X31" s="32"/>
      <c r="Y31" s="32"/>
      <c r="Z31" s="32"/>
      <c r="AA31" s="20"/>
      <c r="AB31" s="17"/>
      <c r="AC31" s="17"/>
      <c r="AD31" s="17"/>
      <c r="AE31" s="17"/>
      <c r="AF31" s="17"/>
    </row>
    <row r="32" spans="2:32" x14ac:dyDescent="0.15">
      <c r="B32" s="115"/>
      <c r="C32" s="166">
        <f t="shared" si="3"/>
        <v>12</v>
      </c>
      <c r="D32" s="166">
        <f t="shared" si="0"/>
        <v>35</v>
      </c>
      <c r="E32" s="166">
        <v>4</v>
      </c>
      <c r="F32" s="167" t="e">
        <f t="shared" si="4"/>
        <v>#VALUE!</v>
      </c>
      <c r="G32" s="168" t="e">
        <f t="shared" si="5"/>
        <v>#VALUE!</v>
      </c>
      <c r="H32" s="168" t="e">
        <f t="shared" si="6"/>
        <v>#VALUE!</v>
      </c>
      <c r="I32" s="169" t="e">
        <f t="shared" si="7"/>
        <v>#VALUE!</v>
      </c>
      <c r="J32" s="169" t="e">
        <f t="shared" si="8"/>
        <v>#VALUE!</v>
      </c>
      <c r="K32" s="170" t="e">
        <f t="shared" si="9"/>
        <v>#VALUE!</v>
      </c>
      <c r="L32" s="170" t="e">
        <f t="shared" si="10"/>
        <v>#VALUE!</v>
      </c>
      <c r="M32" s="171" t="e">
        <f t="shared" si="1"/>
        <v>#VALUE!</v>
      </c>
      <c r="N32" s="172" t="e">
        <f t="shared" si="2"/>
        <v>#VALUE!</v>
      </c>
      <c r="O32" s="172" t="e">
        <f t="shared" si="11"/>
        <v>#VALUE!</v>
      </c>
      <c r="P32" s="167" t="e">
        <f t="shared" si="12"/>
        <v>#VALUE!</v>
      </c>
      <c r="Q32" s="167" t="e">
        <f t="shared" si="13"/>
        <v>#VALUE!</v>
      </c>
      <c r="R32" s="167" t="e">
        <f t="shared" si="14"/>
        <v>#VALUE!</v>
      </c>
      <c r="S32" s="167" t="e">
        <f t="shared" si="15"/>
        <v>#VALUE!</v>
      </c>
      <c r="T32" s="172" t="e">
        <f t="shared" si="16"/>
        <v>#VALUE!</v>
      </c>
      <c r="U32" s="173" t="e">
        <f t="shared" si="17"/>
        <v>#VALUE!</v>
      </c>
      <c r="V32" s="174"/>
      <c r="W32" s="32"/>
      <c r="X32" s="32"/>
      <c r="Y32" s="32"/>
      <c r="Z32" s="32"/>
      <c r="AA32" s="20"/>
      <c r="AB32" s="17"/>
      <c r="AC32" s="17"/>
      <c r="AD32" s="17"/>
      <c r="AE32" s="17"/>
      <c r="AF32" s="17"/>
    </row>
    <row r="33" spans="2:32" x14ac:dyDescent="0.15">
      <c r="B33" s="115"/>
      <c r="C33" s="166">
        <f t="shared" si="3"/>
        <v>13</v>
      </c>
      <c r="D33" s="166">
        <f t="shared" si="0"/>
        <v>36</v>
      </c>
      <c r="E33" s="166">
        <v>2</v>
      </c>
      <c r="F33" s="167" t="e">
        <f t="shared" si="4"/>
        <v>#VALUE!</v>
      </c>
      <c r="G33" s="168" t="e">
        <f t="shared" si="5"/>
        <v>#VALUE!</v>
      </c>
      <c r="H33" s="168" t="e">
        <f t="shared" si="6"/>
        <v>#VALUE!</v>
      </c>
      <c r="I33" s="169" t="e">
        <f t="shared" si="7"/>
        <v>#VALUE!</v>
      </c>
      <c r="J33" s="169" t="e">
        <f t="shared" si="8"/>
        <v>#VALUE!</v>
      </c>
      <c r="K33" s="170" t="e">
        <f t="shared" si="9"/>
        <v>#VALUE!</v>
      </c>
      <c r="L33" s="170" t="e">
        <f t="shared" si="10"/>
        <v>#VALUE!</v>
      </c>
      <c r="M33" s="171" t="e">
        <f t="shared" si="1"/>
        <v>#VALUE!</v>
      </c>
      <c r="N33" s="172" t="e">
        <f t="shared" si="2"/>
        <v>#VALUE!</v>
      </c>
      <c r="O33" s="172" t="e">
        <f t="shared" si="11"/>
        <v>#VALUE!</v>
      </c>
      <c r="P33" s="167" t="e">
        <f t="shared" si="12"/>
        <v>#VALUE!</v>
      </c>
      <c r="Q33" s="167" t="e">
        <f t="shared" si="13"/>
        <v>#VALUE!</v>
      </c>
      <c r="R33" s="167" t="e">
        <f t="shared" si="14"/>
        <v>#VALUE!</v>
      </c>
      <c r="S33" s="167" t="e">
        <f t="shared" si="15"/>
        <v>#VALUE!</v>
      </c>
      <c r="T33" s="172" t="e">
        <f t="shared" si="16"/>
        <v>#VALUE!</v>
      </c>
      <c r="U33" s="173" t="e">
        <f t="shared" si="17"/>
        <v>#VALUE!</v>
      </c>
      <c r="V33" s="174"/>
      <c r="W33" s="32"/>
      <c r="X33" s="32"/>
      <c r="Y33" s="32"/>
      <c r="Z33" s="32"/>
      <c r="AA33" s="20"/>
      <c r="AB33" s="17"/>
      <c r="AC33" s="17"/>
      <c r="AD33" s="17"/>
      <c r="AE33" s="17"/>
      <c r="AF33" s="17"/>
    </row>
    <row r="34" spans="2:32" x14ac:dyDescent="0.15">
      <c r="B34" s="115"/>
      <c r="C34" s="166">
        <f t="shared" si="3"/>
        <v>14</v>
      </c>
      <c r="D34" s="166">
        <f t="shared" si="0"/>
        <v>37</v>
      </c>
      <c r="E34" s="166">
        <v>1</v>
      </c>
      <c r="F34" s="167" t="e">
        <f t="shared" si="4"/>
        <v>#VALUE!</v>
      </c>
      <c r="G34" s="168" t="e">
        <f t="shared" si="5"/>
        <v>#VALUE!</v>
      </c>
      <c r="H34" s="168" t="e">
        <f t="shared" si="6"/>
        <v>#VALUE!</v>
      </c>
      <c r="I34" s="169" t="e">
        <f t="shared" si="7"/>
        <v>#VALUE!</v>
      </c>
      <c r="J34" s="169" t="e">
        <f t="shared" si="8"/>
        <v>#VALUE!</v>
      </c>
      <c r="K34" s="170" t="e">
        <f t="shared" si="9"/>
        <v>#VALUE!</v>
      </c>
      <c r="L34" s="170" t="e">
        <f t="shared" si="10"/>
        <v>#VALUE!</v>
      </c>
      <c r="M34" s="171" t="e">
        <f t="shared" si="1"/>
        <v>#VALUE!</v>
      </c>
      <c r="N34" s="172" t="e">
        <f t="shared" si="2"/>
        <v>#VALUE!</v>
      </c>
      <c r="O34" s="172" t="e">
        <f t="shared" si="11"/>
        <v>#VALUE!</v>
      </c>
      <c r="P34" s="167" t="e">
        <f t="shared" si="12"/>
        <v>#VALUE!</v>
      </c>
      <c r="Q34" s="167" t="e">
        <f t="shared" si="13"/>
        <v>#VALUE!</v>
      </c>
      <c r="R34" s="167" t="e">
        <f t="shared" si="14"/>
        <v>#VALUE!</v>
      </c>
      <c r="S34" s="167" t="e">
        <f t="shared" si="15"/>
        <v>#VALUE!</v>
      </c>
      <c r="T34" s="172" t="e">
        <f t="shared" si="16"/>
        <v>#VALUE!</v>
      </c>
      <c r="U34" s="173" t="e">
        <f t="shared" si="17"/>
        <v>#VALUE!</v>
      </c>
      <c r="V34" s="174"/>
      <c r="W34" s="32"/>
      <c r="X34" s="32"/>
      <c r="Y34" s="32"/>
      <c r="Z34" s="32"/>
      <c r="AA34" s="20"/>
      <c r="AB34" s="17"/>
      <c r="AC34" s="17"/>
      <c r="AD34" s="17"/>
      <c r="AE34" s="17"/>
      <c r="AF34" s="17"/>
    </row>
    <row r="35" spans="2:32" x14ac:dyDescent="0.15">
      <c r="B35" s="115"/>
      <c r="C35" s="166">
        <f t="shared" si="3"/>
        <v>15</v>
      </c>
      <c r="D35" s="166">
        <f t="shared" si="0"/>
        <v>38</v>
      </c>
      <c r="E35" s="166">
        <v>0</v>
      </c>
      <c r="F35" s="167" t="e">
        <f t="shared" si="4"/>
        <v>#VALUE!</v>
      </c>
      <c r="G35" s="168" t="e">
        <f t="shared" si="5"/>
        <v>#VALUE!</v>
      </c>
      <c r="H35" s="168" t="e">
        <f t="shared" si="6"/>
        <v>#VALUE!</v>
      </c>
      <c r="I35" s="169" t="e">
        <f t="shared" si="7"/>
        <v>#VALUE!</v>
      </c>
      <c r="J35" s="169" t="e">
        <f t="shared" si="8"/>
        <v>#VALUE!</v>
      </c>
      <c r="K35" s="170" t="e">
        <f t="shared" si="9"/>
        <v>#VALUE!</v>
      </c>
      <c r="L35" s="170" t="e">
        <f t="shared" si="10"/>
        <v>#VALUE!</v>
      </c>
      <c r="M35" s="171" t="e">
        <f t="shared" si="1"/>
        <v>#VALUE!</v>
      </c>
      <c r="N35" s="172" t="e">
        <f t="shared" si="2"/>
        <v>#VALUE!</v>
      </c>
      <c r="O35" s="172" t="e">
        <f t="shared" si="11"/>
        <v>#VALUE!</v>
      </c>
      <c r="P35" s="167" t="e">
        <f t="shared" si="12"/>
        <v>#VALUE!</v>
      </c>
      <c r="Q35" s="167" t="e">
        <f t="shared" si="13"/>
        <v>#VALUE!</v>
      </c>
      <c r="R35" s="167" t="e">
        <f t="shared" si="14"/>
        <v>#VALUE!</v>
      </c>
      <c r="S35" s="167" t="e">
        <f t="shared" si="15"/>
        <v>#VALUE!</v>
      </c>
      <c r="T35" s="172" t="e">
        <f t="shared" si="16"/>
        <v>#VALUE!</v>
      </c>
      <c r="U35" s="173" t="e">
        <f t="shared" si="17"/>
        <v>#VALUE!</v>
      </c>
      <c r="V35" s="178"/>
      <c r="W35" s="32"/>
      <c r="X35" s="32"/>
      <c r="Y35" s="32"/>
      <c r="Z35" s="32"/>
      <c r="AA35" s="20"/>
      <c r="AB35" s="17"/>
      <c r="AC35" s="17"/>
      <c r="AD35" s="17"/>
      <c r="AE35" s="17"/>
      <c r="AF35" s="17"/>
    </row>
    <row r="36" spans="2:32" x14ac:dyDescent="0.15">
      <c r="B36" s="115"/>
      <c r="C36" s="179" t="s">
        <v>75</v>
      </c>
      <c r="D36" s="180"/>
      <c r="E36" s="166">
        <f>SUM(E21:E35)</f>
        <v>941</v>
      </c>
      <c r="F36" s="181"/>
      <c r="G36" s="182"/>
      <c r="H36" s="182"/>
      <c r="I36" s="182"/>
      <c r="J36" s="182"/>
      <c r="K36" s="182"/>
      <c r="L36" s="182"/>
      <c r="M36" s="183"/>
      <c r="N36" s="182"/>
      <c r="O36" s="182"/>
      <c r="P36" s="166"/>
      <c r="Q36" s="184"/>
      <c r="R36" s="167" t="e">
        <f>SUM(R21:R35)</f>
        <v>#VALUE!</v>
      </c>
      <c r="S36" s="167" t="e">
        <f>SUM(S21:S35)</f>
        <v>#VALUE!</v>
      </c>
      <c r="T36" s="185"/>
      <c r="U36" s="186" t="e">
        <f t="shared" si="17"/>
        <v>#VALUE!</v>
      </c>
      <c r="V36" s="178"/>
      <c r="W36" s="32"/>
      <c r="X36" s="32"/>
      <c r="Y36" s="32"/>
      <c r="Z36" s="32"/>
      <c r="AA36" s="20"/>
      <c r="AB36" s="17"/>
      <c r="AC36" s="17"/>
      <c r="AD36" s="17"/>
      <c r="AE36" s="17"/>
      <c r="AF36" s="17"/>
    </row>
    <row r="37" spans="2:32" x14ac:dyDescent="0.15">
      <c r="B37" s="115"/>
      <c r="C37" s="30"/>
      <c r="D37" s="30"/>
      <c r="E37" s="187"/>
      <c r="F37" s="32"/>
      <c r="G37" s="15"/>
      <c r="H37" s="15"/>
      <c r="I37" s="13"/>
      <c r="J37" s="13"/>
      <c r="K37" s="18"/>
      <c r="L37" s="15"/>
      <c r="M37" s="15"/>
      <c r="N37" s="188"/>
      <c r="O37" s="188"/>
      <c r="P37" s="189"/>
      <c r="Q37" s="125"/>
      <c r="R37" s="125"/>
      <c r="S37" s="125"/>
      <c r="T37" s="125"/>
      <c r="U37" s="125"/>
      <c r="V37" s="178"/>
      <c r="W37" s="32"/>
      <c r="X37" s="32"/>
      <c r="Y37" s="32"/>
      <c r="Z37" s="32"/>
      <c r="AA37" s="20"/>
      <c r="AB37" s="17"/>
      <c r="AC37" s="17"/>
      <c r="AD37" s="17"/>
      <c r="AE37" s="17"/>
      <c r="AF37" s="17"/>
    </row>
    <row r="38" spans="2:32" x14ac:dyDescent="0.15">
      <c r="B38" s="115"/>
      <c r="C38" s="30"/>
      <c r="D38" s="30"/>
      <c r="E38" s="187"/>
      <c r="F38" s="32"/>
      <c r="G38" s="15"/>
      <c r="H38" s="15"/>
      <c r="I38" s="13"/>
      <c r="J38" s="13"/>
      <c r="K38" s="18"/>
      <c r="L38" s="15"/>
      <c r="M38" s="15"/>
      <c r="N38" s="188"/>
      <c r="O38" s="188"/>
      <c r="P38" s="189"/>
      <c r="Q38" s="125"/>
      <c r="R38" s="125"/>
      <c r="S38" s="125"/>
      <c r="T38" s="125"/>
      <c r="U38" s="125"/>
      <c r="V38" s="178"/>
      <c r="W38" s="32"/>
      <c r="X38" s="32"/>
      <c r="Y38" s="32"/>
      <c r="Z38" s="32"/>
      <c r="AA38" s="20"/>
      <c r="AB38" s="17"/>
      <c r="AC38" s="17"/>
      <c r="AD38" s="17"/>
      <c r="AE38" s="17"/>
      <c r="AF38" s="17"/>
    </row>
    <row r="39" spans="2:32" ht="14.25" thickBot="1" x14ac:dyDescent="0.2">
      <c r="B39" s="190"/>
      <c r="C39" s="19"/>
      <c r="D39" s="35"/>
      <c r="E39" s="19"/>
      <c r="F39" s="19"/>
      <c r="G39" s="36"/>
      <c r="H39" s="19"/>
      <c r="I39" s="19"/>
      <c r="J39" s="19"/>
      <c r="K39" s="19"/>
      <c r="L39" s="19"/>
      <c r="M39" s="37"/>
      <c r="N39" s="38"/>
      <c r="O39" s="39"/>
      <c r="P39" s="39"/>
      <c r="Q39" s="39"/>
      <c r="R39" s="36"/>
      <c r="S39" s="36"/>
      <c r="T39" s="36"/>
      <c r="U39" s="36"/>
      <c r="V39" s="191"/>
      <c r="W39" s="32"/>
      <c r="X39" s="32"/>
      <c r="Y39" s="32"/>
      <c r="Z39" s="32"/>
      <c r="AA39" s="20"/>
      <c r="AB39" s="17"/>
      <c r="AC39" s="17"/>
      <c r="AD39" s="17"/>
      <c r="AE39" s="17"/>
      <c r="AF39" s="17"/>
    </row>
    <row r="40" spans="2:32" x14ac:dyDescent="0.15">
      <c r="B40" s="17"/>
      <c r="C40" s="15"/>
      <c r="D40" s="21"/>
      <c r="E40" s="15"/>
      <c r="F40" s="15"/>
      <c r="G40" s="32"/>
      <c r="H40" s="13"/>
      <c r="I40" s="15"/>
      <c r="J40" s="15"/>
      <c r="K40" s="15"/>
      <c r="L40" s="15"/>
      <c r="M40" s="13"/>
      <c r="N40" s="18"/>
      <c r="O40" s="20"/>
      <c r="P40" s="20"/>
      <c r="Q40" s="20"/>
      <c r="R40" s="32"/>
      <c r="S40" s="32"/>
      <c r="T40" s="32"/>
      <c r="U40" s="32"/>
      <c r="V40" s="34"/>
      <c r="W40" s="32"/>
      <c r="X40" s="32"/>
      <c r="Y40" s="32"/>
      <c r="Z40" s="32"/>
      <c r="AA40" s="20"/>
      <c r="AB40" s="17"/>
      <c r="AC40" s="17"/>
      <c r="AD40" s="17"/>
      <c r="AE40" s="17"/>
      <c r="AF40" s="17"/>
    </row>
    <row r="41" spans="2:32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2:32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2:32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2:32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2:32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32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2:32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2:32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2:32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2:32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2:32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x14ac:dyDescent="0.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2:32" x14ac:dyDescent="0.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2:32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2:32" x14ac:dyDescent="0.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2:32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2:32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2:32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2:32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2:32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2:32" x14ac:dyDescent="0.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2:32" x14ac:dyDescent="0.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2:32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2:32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2:32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2:32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:32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2:32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2:32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2:32" x14ac:dyDescent="0.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2:32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2:32" x14ac:dyDescent="0.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2:32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2:32" x14ac:dyDescent="0.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2:32" x14ac:dyDescent="0.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2:32" x14ac:dyDescent="0.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2:32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2:32" x14ac:dyDescent="0.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</sheetData>
  <sheetProtection algorithmName="SHA-512" hashValue="wRlyI2IpEtEZTfqlMLexIH7htK8ZBw9IVrpysQkVn+he7ec292CrQHsbjztQuS7iH5T3kuThPEFfOfm2nNnyow==" saltValue="HYndzsZ+azS7bPgrBmEiAw==" spinCount="100000" sheet="1" formatCells="0" formatColumns="0" formatRows="0" insertColumns="0" insertRows="0" insertHyperlinks="0" deleteColumns="0" deleteRows="0" sort="0" autoFilter="0" pivotTables="0"/>
  <mergeCells count="18">
    <mergeCell ref="C18:E18"/>
    <mergeCell ref="P13:U13"/>
    <mergeCell ref="P12:R12"/>
    <mergeCell ref="S12:U12"/>
    <mergeCell ref="E12:F12"/>
    <mergeCell ref="G12:I12"/>
    <mergeCell ref="J12:L12"/>
    <mergeCell ref="M12:O12"/>
    <mergeCell ref="C15:D15"/>
    <mergeCell ref="E15:E16"/>
    <mergeCell ref="C16:D16"/>
    <mergeCell ref="B6:V6"/>
    <mergeCell ref="C8:C9"/>
    <mergeCell ref="B1:V1"/>
    <mergeCell ref="H3:I3"/>
    <mergeCell ref="H4:I4"/>
    <mergeCell ref="B3:G3"/>
    <mergeCell ref="B4:G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83"/>
  <sheetViews>
    <sheetView showGridLines="0" zoomScaleNormal="100" workbookViewId="0">
      <selection activeCell="H3" sqref="H3:I3"/>
    </sheetView>
  </sheetViews>
  <sheetFormatPr defaultRowHeight="13.5" x14ac:dyDescent="0.15"/>
  <cols>
    <col min="1" max="1" width="1" style="45" customWidth="1"/>
    <col min="2" max="2" width="1.5546875" style="45" customWidth="1"/>
    <col min="3" max="21" width="8.77734375" style="45" customWidth="1"/>
    <col min="22" max="22" width="1.88671875" style="45" customWidth="1"/>
    <col min="23" max="256" width="8.88671875" style="45"/>
    <col min="257" max="257" width="2.88671875" style="45" customWidth="1"/>
    <col min="258" max="258" width="1.5546875" style="45" customWidth="1"/>
    <col min="259" max="275" width="7.77734375" style="45" customWidth="1"/>
    <col min="276" max="276" width="2" style="45" customWidth="1"/>
    <col min="277" max="278" width="7.77734375" style="45" customWidth="1"/>
    <col min="279" max="512" width="8.88671875" style="45"/>
    <col min="513" max="513" width="2.88671875" style="45" customWidth="1"/>
    <col min="514" max="514" width="1.5546875" style="45" customWidth="1"/>
    <col min="515" max="531" width="7.77734375" style="45" customWidth="1"/>
    <col min="532" max="532" width="2" style="45" customWidth="1"/>
    <col min="533" max="534" width="7.77734375" style="45" customWidth="1"/>
    <col min="535" max="768" width="8.88671875" style="45"/>
    <col min="769" max="769" width="2.88671875" style="45" customWidth="1"/>
    <col min="770" max="770" width="1.5546875" style="45" customWidth="1"/>
    <col min="771" max="787" width="7.77734375" style="45" customWidth="1"/>
    <col min="788" max="788" width="2" style="45" customWidth="1"/>
    <col min="789" max="790" width="7.77734375" style="45" customWidth="1"/>
    <col min="791" max="1024" width="8.88671875" style="45"/>
    <col min="1025" max="1025" width="2.88671875" style="45" customWidth="1"/>
    <col min="1026" max="1026" width="1.5546875" style="45" customWidth="1"/>
    <col min="1027" max="1043" width="7.77734375" style="45" customWidth="1"/>
    <col min="1044" max="1044" width="2" style="45" customWidth="1"/>
    <col min="1045" max="1046" width="7.77734375" style="45" customWidth="1"/>
    <col min="1047" max="1280" width="8.88671875" style="45"/>
    <col min="1281" max="1281" width="2.88671875" style="45" customWidth="1"/>
    <col min="1282" max="1282" width="1.5546875" style="45" customWidth="1"/>
    <col min="1283" max="1299" width="7.77734375" style="45" customWidth="1"/>
    <col min="1300" max="1300" width="2" style="45" customWidth="1"/>
    <col min="1301" max="1302" width="7.77734375" style="45" customWidth="1"/>
    <col min="1303" max="1536" width="8.88671875" style="45"/>
    <col min="1537" max="1537" width="2.88671875" style="45" customWidth="1"/>
    <col min="1538" max="1538" width="1.5546875" style="45" customWidth="1"/>
    <col min="1539" max="1555" width="7.77734375" style="45" customWidth="1"/>
    <col min="1556" max="1556" width="2" style="45" customWidth="1"/>
    <col min="1557" max="1558" width="7.77734375" style="45" customWidth="1"/>
    <col min="1559" max="1792" width="8.88671875" style="45"/>
    <col min="1793" max="1793" width="2.88671875" style="45" customWidth="1"/>
    <col min="1794" max="1794" width="1.5546875" style="45" customWidth="1"/>
    <col min="1795" max="1811" width="7.77734375" style="45" customWidth="1"/>
    <col min="1812" max="1812" width="2" style="45" customWidth="1"/>
    <col min="1813" max="1814" width="7.77734375" style="45" customWidth="1"/>
    <col min="1815" max="2048" width="8.88671875" style="45"/>
    <col min="2049" max="2049" width="2.88671875" style="45" customWidth="1"/>
    <col min="2050" max="2050" width="1.5546875" style="45" customWidth="1"/>
    <col min="2051" max="2067" width="7.77734375" style="45" customWidth="1"/>
    <col min="2068" max="2068" width="2" style="45" customWidth="1"/>
    <col min="2069" max="2070" width="7.77734375" style="45" customWidth="1"/>
    <col min="2071" max="2304" width="8.88671875" style="45"/>
    <col min="2305" max="2305" width="2.88671875" style="45" customWidth="1"/>
    <col min="2306" max="2306" width="1.5546875" style="45" customWidth="1"/>
    <col min="2307" max="2323" width="7.77734375" style="45" customWidth="1"/>
    <col min="2324" max="2324" width="2" style="45" customWidth="1"/>
    <col min="2325" max="2326" width="7.77734375" style="45" customWidth="1"/>
    <col min="2327" max="2560" width="8.88671875" style="45"/>
    <col min="2561" max="2561" width="2.88671875" style="45" customWidth="1"/>
    <col min="2562" max="2562" width="1.5546875" style="45" customWidth="1"/>
    <col min="2563" max="2579" width="7.77734375" style="45" customWidth="1"/>
    <col min="2580" max="2580" width="2" style="45" customWidth="1"/>
    <col min="2581" max="2582" width="7.77734375" style="45" customWidth="1"/>
    <col min="2583" max="2816" width="8.88671875" style="45"/>
    <col min="2817" max="2817" width="2.88671875" style="45" customWidth="1"/>
    <col min="2818" max="2818" width="1.5546875" style="45" customWidth="1"/>
    <col min="2819" max="2835" width="7.77734375" style="45" customWidth="1"/>
    <col min="2836" max="2836" width="2" style="45" customWidth="1"/>
    <col min="2837" max="2838" width="7.77734375" style="45" customWidth="1"/>
    <col min="2839" max="3072" width="8.88671875" style="45"/>
    <col min="3073" max="3073" width="2.88671875" style="45" customWidth="1"/>
    <col min="3074" max="3074" width="1.5546875" style="45" customWidth="1"/>
    <col min="3075" max="3091" width="7.77734375" style="45" customWidth="1"/>
    <col min="3092" max="3092" width="2" style="45" customWidth="1"/>
    <col min="3093" max="3094" width="7.77734375" style="45" customWidth="1"/>
    <col min="3095" max="3328" width="8.88671875" style="45"/>
    <col min="3329" max="3329" width="2.88671875" style="45" customWidth="1"/>
    <col min="3330" max="3330" width="1.5546875" style="45" customWidth="1"/>
    <col min="3331" max="3347" width="7.77734375" style="45" customWidth="1"/>
    <col min="3348" max="3348" width="2" style="45" customWidth="1"/>
    <col min="3349" max="3350" width="7.77734375" style="45" customWidth="1"/>
    <col min="3351" max="3584" width="8.88671875" style="45"/>
    <col min="3585" max="3585" width="2.88671875" style="45" customWidth="1"/>
    <col min="3586" max="3586" width="1.5546875" style="45" customWidth="1"/>
    <col min="3587" max="3603" width="7.77734375" style="45" customWidth="1"/>
    <col min="3604" max="3604" width="2" style="45" customWidth="1"/>
    <col min="3605" max="3606" width="7.77734375" style="45" customWidth="1"/>
    <col min="3607" max="3840" width="8.88671875" style="45"/>
    <col min="3841" max="3841" width="2.88671875" style="45" customWidth="1"/>
    <col min="3842" max="3842" width="1.5546875" style="45" customWidth="1"/>
    <col min="3843" max="3859" width="7.77734375" style="45" customWidth="1"/>
    <col min="3860" max="3860" width="2" style="45" customWidth="1"/>
    <col min="3861" max="3862" width="7.77734375" style="45" customWidth="1"/>
    <col min="3863" max="4096" width="8.88671875" style="45"/>
    <col min="4097" max="4097" width="2.88671875" style="45" customWidth="1"/>
    <col min="4098" max="4098" width="1.5546875" style="45" customWidth="1"/>
    <col min="4099" max="4115" width="7.77734375" style="45" customWidth="1"/>
    <col min="4116" max="4116" width="2" style="45" customWidth="1"/>
    <col min="4117" max="4118" width="7.77734375" style="45" customWidth="1"/>
    <col min="4119" max="4352" width="8.88671875" style="45"/>
    <col min="4353" max="4353" width="2.88671875" style="45" customWidth="1"/>
    <col min="4354" max="4354" width="1.5546875" style="45" customWidth="1"/>
    <col min="4355" max="4371" width="7.77734375" style="45" customWidth="1"/>
    <col min="4372" max="4372" width="2" style="45" customWidth="1"/>
    <col min="4373" max="4374" width="7.77734375" style="45" customWidth="1"/>
    <col min="4375" max="4608" width="8.88671875" style="45"/>
    <col min="4609" max="4609" width="2.88671875" style="45" customWidth="1"/>
    <col min="4610" max="4610" width="1.5546875" style="45" customWidth="1"/>
    <col min="4611" max="4627" width="7.77734375" style="45" customWidth="1"/>
    <col min="4628" max="4628" width="2" style="45" customWidth="1"/>
    <col min="4629" max="4630" width="7.77734375" style="45" customWidth="1"/>
    <col min="4631" max="4864" width="8.88671875" style="45"/>
    <col min="4865" max="4865" width="2.88671875" style="45" customWidth="1"/>
    <col min="4866" max="4866" width="1.5546875" style="45" customWidth="1"/>
    <col min="4867" max="4883" width="7.77734375" style="45" customWidth="1"/>
    <col min="4884" max="4884" width="2" style="45" customWidth="1"/>
    <col min="4885" max="4886" width="7.77734375" style="45" customWidth="1"/>
    <col min="4887" max="5120" width="8.88671875" style="45"/>
    <col min="5121" max="5121" width="2.88671875" style="45" customWidth="1"/>
    <col min="5122" max="5122" width="1.5546875" style="45" customWidth="1"/>
    <col min="5123" max="5139" width="7.77734375" style="45" customWidth="1"/>
    <col min="5140" max="5140" width="2" style="45" customWidth="1"/>
    <col min="5141" max="5142" width="7.77734375" style="45" customWidth="1"/>
    <col min="5143" max="5376" width="8.88671875" style="45"/>
    <col min="5377" max="5377" width="2.88671875" style="45" customWidth="1"/>
    <col min="5378" max="5378" width="1.5546875" style="45" customWidth="1"/>
    <col min="5379" max="5395" width="7.77734375" style="45" customWidth="1"/>
    <col min="5396" max="5396" width="2" style="45" customWidth="1"/>
    <col min="5397" max="5398" width="7.77734375" style="45" customWidth="1"/>
    <col min="5399" max="5632" width="8.88671875" style="45"/>
    <col min="5633" max="5633" width="2.88671875" style="45" customWidth="1"/>
    <col min="5634" max="5634" width="1.5546875" style="45" customWidth="1"/>
    <col min="5635" max="5651" width="7.77734375" style="45" customWidth="1"/>
    <col min="5652" max="5652" width="2" style="45" customWidth="1"/>
    <col min="5653" max="5654" width="7.77734375" style="45" customWidth="1"/>
    <col min="5655" max="5888" width="8.88671875" style="45"/>
    <col min="5889" max="5889" width="2.88671875" style="45" customWidth="1"/>
    <col min="5890" max="5890" width="1.5546875" style="45" customWidth="1"/>
    <col min="5891" max="5907" width="7.77734375" style="45" customWidth="1"/>
    <col min="5908" max="5908" width="2" style="45" customWidth="1"/>
    <col min="5909" max="5910" width="7.77734375" style="45" customWidth="1"/>
    <col min="5911" max="6144" width="8.88671875" style="45"/>
    <col min="6145" max="6145" width="2.88671875" style="45" customWidth="1"/>
    <col min="6146" max="6146" width="1.5546875" style="45" customWidth="1"/>
    <col min="6147" max="6163" width="7.77734375" style="45" customWidth="1"/>
    <col min="6164" max="6164" width="2" style="45" customWidth="1"/>
    <col min="6165" max="6166" width="7.77734375" style="45" customWidth="1"/>
    <col min="6167" max="6400" width="8.88671875" style="45"/>
    <col min="6401" max="6401" width="2.88671875" style="45" customWidth="1"/>
    <col min="6402" max="6402" width="1.5546875" style="45" customWidth="1"/>
    <col min="6403" max="6419" width="7.77734375" style="45" customWidth="1"/>
    <col min="6420" max="6420" width="2" style="45" customWidth="1"/>
    <col min="6421" max="6422" width="7.77734375" style="45" customWidth="1"/>
    <col min="6423" max="6656" width="8.88671875" style="45"/>
    <col min="6657" max="6657" width="2.88671875" style="45" customWidth="1"/>
    <col min="6658" max="6658" width="1.5546875" style="45" customWidth="1"/>
    <col min="6659" max="6675" width="7.77734375" style="45" customWidth="1"/>
    <col min="6676" max="6676" width="2" style="45" customWidth="1"/>
    <col min="6677" max="6678" width="7.77734375" style="45" customWidth="1"/>
    <col min="6679" max="6912" width="8.88671875" style="45"/>
    <col min="6913" max="6913" width="2.88671875" style="45" customWidth="1"/>
    <col min="6914" max="6914" width="1.5546875" style="45" customWidth="1"/>
    <col min="6915" max="6931" width="7.77734375" style="45" customWidth="1"/>
    <col min="6932" max="6932" width="2" style="45" customWidth="1"/>
    <col min="6933" max="6934" width="7.77734375" style="45" customWidth="1"/>
    <col min="6935" max="7168" width="8.88671875" style="45"/>
    <col min="7169" max="7169" width="2.88671875" style="45" customWidth="1"/>
    <col min="7170" max="7170" width="1.5546875" style="45" customWidth="1"/>
    <col min="7171" max="7187" width="7.77734375" style="45" customWidth="1"/>
    <col min="7188" max="7188" width="2" style="45" customWidth="1"/>
    <col min="7189" max="7190" width="7.77734375" style="45" customWidth="1"/>
    <col min="7191" max="7424" width="8.88671875" style="45"/>
    <col min="7425" max="7425" width="2.88671875" style="45" customWidth="1"/>
    <col min="7426" max="7426" width="1.5546875" style="45" customWidth="1"/>
    <col min="7427" max="7443" width="7.77734375" style="45" customWidth="1"/>
    <col min="7444" max="7444" width="2" style="45" customWidth="1"/>
    <col min="7445" max="7446" width="7.77734375" style="45" customWidth="1"/>
    <col min="7447" max="7680" width="8.88671875" style="45"/>
    <col min="7681" max="7681" width="2.88671875" style="45" customWidth="1"/>
    <col min="7682" max="7682" width="1.5546875" style="45" customWidth="1"/>
    <col min="7683" max="7699" width="7.77734375" style="45" customWidth="1"/>
    <col min="7700" max="7700" width="2" style="45" customWidth="1"/>
    <col min="7701" max="7702" width="7.77734375" style="45" customWidth="1"/>
    <col min="7703" max="7936" width="8.88671875" style="45"/>
    <col min="7937" max="7937" width="2.88671875" style="45" customWidth="1"/>
    <col min="7938" max="7938" width="1.5546875" style="45" customWidth="1"/>
    <col min="7939" max="7955" width="7.77734375" style="45" customWidth="1"/>
    <col min="7956" max="7956" width="2" style="45" customWidth="1"/>
    <col min="7957" max="7958" width="7.77734375" style="45" customWidth="1"/>
    <col min="7959" max="8192" width="8.88671875" style="45"/>
    <col min="8193" max="8193" width="2.88671875" style="45" customWidth="1"/>
    <col min="8194" max="8194" width="1.5546875" style="45" customWidth="1"/>
    <col min="8195" max="8211" width="7.77734375" style="45" customWidth="1"/>
    <col min="8212" max="8212" width="2" style="45" customWidth="1"/>
    <col min="8213" max="8214" width="7.77734375" style="45" customWidth="1"/>
    <col min="8215" max="8448" width="8.88671875" style="45"/>
    <col min="8449" max="8449" width="2.88671875" style="45" customWidth="1"/>
    <col min="8450" max="8450" width="1.5546875" style="45" customWidth="1"/>
    <col min="8451" max="8467" width="7.77734375" style="45" customWidth="1"/>
    <col min="8468" max="8468" width="2" style="45" customWidth="1"/>
    <col min="8469" max="8470" width="7.77734375" style="45" customWidth="1"/>
    <col min="8471" max="8704" width="8.88671875" style="45"/>
    <col min="8705" max="8705" width="2.88671875" style="45" customWidth="1"/>
    <col min="8706" max="8706" width="1.5546875" style="45" customWidth="1"/>
    <col min="8707" max="8723" width="7.77734375" style="45" customWidth="1"/>
    <col min="8724" max="8724" width="2" style="45" customWidth="1"/>
    <col min="8725" max="8726" width="7.77734375" style="45" customWidth="1"/>
    <col min="8727" max="8960" width="8.88671875" style="45"/>
    <col min="8961" max="8961" width="2.88671875" style="45" customWidth="1"/>
    <col min="8962" max="8962" width="1.5546875" style="45" customWidth="1"/>
    <col min="8963" max="8979" width="7.77734375" style="45" customWidth="1"/>
    <col min="8980" max="8980" width="2" style="45" customWidth="1"/>
    <col min="8981" max="8982" width="7.77734375" style="45" customWidth="1"/>
    <col min="8983" max="9216" width="8.88671875" style="45"/>
    <col min="9217" max="9217" width="2.88671875" style="45" customWidth="1"/>
    <col min="9218" max="9218" width="1.5546875" style="45" customWidth="1"/>
    <col min="9219" max="9235" width="7.77734375" style="45" customWidth="1"/>
    <col min="9236" max="9236" width="2" style="45" customWidth="1"/>
    <col min="9237" max="9238" width="7.77734375" style="45" customWidth="1"/>
    <col min="9239" max="9472" width="8.88671875" style="45"/>
    <col min="9473" max="9473" width="2.88671875" style="45" customWidth="1"/>
    <col min="9474" max="9474" width="1.5546875" style="45" customWidth="1"/>
    <col min="9475" max="9491" width="7.77734375" style="45" customWidth="1"/>
    <col min="9492" max="9492" width="2" style="45" customWidth="1"/>
    <col min="9493" max="9494" width="7.77734375" style="45" customWidth="1"/>
    <col min="9495" max="9728" width="8.88671875" style="45"/>
    <col min="9729" max="9729" width="2.88671875" style="45" customWidth="1"/>
    <col min="9730" max="9730" width="1.5546875" style="45" customWidth="1"/>
    <col min="9731" max="9747" width="7.77734375" style="45" customWidth="1"/>
    <col min="9748" max="9748" width="2" style="45" customWidth="1"/>
    <col min="9749" max="9750" width="7.77734375" style="45" customWidth="1"/>
    <col min="9751" max="9984" width="8.88671875" style="45"/>
    <col min="9985" max="9985" width="2.88671875" style="45" customWidth="1"/>
    <col min="9986" max="9986" width="1.5546875" style="45" customWidth="1"/>
    <col min="9987" max="10003" width="7.77734375" style="45" customWidth="1"/>
    <col min="10004" max="10004" width="2" style="45" customWidth="1"/>
    <col min="10005" max="10006" width="7.77734375" style="45" customWidth="1"/>
    <col min="10007" max="10240" width="8.88671875" style="45"/>
    <col min="10241" max="10241" width="2.88671875" style="45" customWidth="1"/>
    <col min="10242" max="10242" width="1.5546875" style="45" customWidth="1"/>
    <col min="10243" max="10259" width="7.77734375" style="45" customWidth="1"/>
    <col min="10260" max="10260" width="2" style="45" customWidth="1"/>
    <col min="10261" max="10262" width="7.77734375" style="45" customWidth="1"/>
    <col min="10263" max="10496" width="8.88671875" style="45"/>
    <col min="10497" max="10497" width="2.88671875" style="45" customWidth="1"/>
    <col min="10498" max="10498" width="1.5546875" style="45" customWidth="1"/>
    <col min="10499" max="10515" width="7.77734375" style="45" customWidth="1"/>
    <col min="10516" max="10516" width="2" style="45" customWidth="1"/>
    <col min="10517" max="10518" width="7.77734375" style="45" customWidth="1"/>
    <col min="10519" max="10752" width="8.88671875" style="45"/>
    <col min="10753" max="10753" width="2.88671875" style="45" customWidth="1"/>
    <col min="10754" max="10754" width="1.5546875" style="45" customWidth="1"/>
    <col min="10755" max="10771" width="7.77734375" style="45" customWidth="1"/>
    <col min="10772" max="10772" width="2" style="45" customWidth="1"/>
    <col min="10773" max="10774" width="7.77734375" style="45" customWidth="1"/>
    <col min="10775" max="11008" width="8.88671875" style="45"/>
    <col min="11009" max="11009" width="2.88671875" style="45" customWidth="1"/>
    <col min="11010" max="11010" width="1.5546875" style="45" customWidth="1"/>
    <col min="11011" max="11027" width="7.77734375" style="45" customWidth="1"/>
    <col min="11028" max="11028" width="2" style="45" customWidth="1"/>
    <col min="11029" max="11030" width="7.77734375" style="45" customWidth="1"/>
    <col min="11031" max="11264" width="8.88671875" style="45"/>
    <col min="11265" max="11265" width="2.88671875" style="45" customWidth="1"/>
    <col min="11266" max="11266" width="1.5546875" style="45" customWidth="1"/>
    <col min="11267" max="11283" width="7.77734375" style="45" customWidth="1"/>
    <col min="11284" max="11284" width="2" style="45" customWidth="1"/>
    <col min="11285" max="11286" width="7.77734375" style="45" customWidth="1"/>
    <col min="11287" max="11520" width="8.88671875" style="45"/>
    <col min="11521" max="11521" width="2.88671875" style="45" customWidth="1"/>
    <col min="11522" max="11522" width="1.5546875" style="45" customWidth="1"/>
    <col min="11523" max="11539" width="7.77734375" style="45" customWidth="1"/>
    <col min="11540" max="11540" width="2" style="45" customWidth="1"/>
    <col min="11541" max="11542" width="7.77734375" style="45" customWidth="1"/>
    <col min="11543" max="11776" width="8.88671875" style="45"/>
    <col min="11777" max="11777" width="2.88671875" style="45" customWidth="1"/>
    <col min="11778" max="11778" width="1.5546875" style="45" customWidth="1"/>
    <col min="11779" max="11795" width="7.77734375" style="45" customWidth="1"/>
    <col min="11796" max="11796" width="2" style="45" customWidth="1"/>
    <col min="11797" max="11798" width="7.77734375" style="45" customWidth="1"/>
    <col min="11799" max="12032" width="8.88671875" style="45"/>
    <col min="12033" max="12033" width="2.88671875" style="45" customWidth="1"/>
    <col min="12034" max="12034" width="1.5546875" style="45" customWidth="1"/>
    <col min="12035" max="12051" width="7.77734375" style="45" customWidth="1"/>
    <col min="12052" max="12052" width="2" style="45" customWidth="1"/>
    <col min="12053" max="12054" width="7.77734375" style="45" customWidth="1"/>
    <col min="12055" max="12288" width="8.88671875" style="45"/>
    <col min="12289" max="12289" width="2.88671875" style="45" customWidth="1"/>
    <col min="12290" max="12290" width="1.5546875" style="45" customWidth="1"/>
    <col min="12291" max="12307" width="7.77734375" style="45" customWidth="1"/>
    <col min="12308" max="12308" width="2" style="45" customWidth="1"/>
    <col min="12309" max="12310" width="7.77734375" style="45" customWidth="1"/>
    <col min="12311" max="12544" width="8.88671875" style="45"/>
    <col min="12545" max="12545" width="2.88671875" style="45" customWidth="1"/>
    <col min="12546" max="12546" width="1.5546875" style="45" customWidth="1"/>
    <col min="12547" max="12563" width="7.77734375" style="45" customWidth="1"/>
    <col min="12564" max="12564" width="2" style="45" customWidth="1"/>
    <col min="12565" max="12566" width="7.77734375" style="45" customWidth="1"/>
    <col min="12567" max="12800" width="8.88671875" style="45"/>
    <col min="12801" max="12801" width="2.88671875" style="45" customWidth="1"/>
    <col min="12802" max="12802" width="1.5546875" style="45" customWidth="1"/>
    <col min="12803" max="12819" width="7.77734375" style="45" customWidth="1"/>
    <col min="12820" max="12820" width="2" style="45" customWidth="1"/>
    <col min="12821" max="12822" width="7.77734375" style="45" customWidth="1"/>
    <col min="12823" max="13056" width="8.88671875" style="45"/>
    <col min="13057" max="13057" width="2.88671875" style="45" customWidth="1"/>
    <col min="13058" max="13058" width="1.5546875" style="45" customWidth="1"/>
    <col min="13059" max="13075" width="7.77734375" style="45" customWidth="1"/>
    <col min="13076" max="13076" width="2" style="45" customWidth="1"/>
    <col min="13077" max="13078" width="7.77734375" style="45" customWidth="1"/>
    <col min="13079" max="13312" width="8.88671875" style="45"/>
    <col min="13313" max="13313" width="2.88671875" style="45" customWidth="1"/>
    <col min="13314" max="13314" width="1.5546875" style="45" customWidth="1"/>
    <col min="13315" max="13331" width="7.77734375" style="45" customWidth="1"/>
    <col min="13332" max="13332" width="2" style="45" customWidth="1"/>
    <col min="13333" max="13334" width="7.77734375" style="45" customWidth="1"/>
    <col min="13335" max="13568" width="8.88671875" style="45"/>
    <col min="13569" max="13569" width="2.88671875" style="45" customWidth="1"/>
    <col min="13570" max="13570" width="1.5546875" style="45" customWidth="1"/>
    <col min="13571" max="13587" width="7.77734375" style="45" customWidth="1"/>
    <col min="13588" max="13588" width="2" style="45" customWidth="1"/>
    <col min="13589" max="13590" width="7.77734375" style="45" customWidth="1"/>
    <col min="13591" max="13824" width="8.88671875" style="45"/>
    <col min="13825" max="13825" width="2.88671875" style="45" customWidth="1"/>
    <col min="13826" max="13826" width="1.5546875" style="45" customWidth="1"/>
    <col min="13827" max="13843" width="7.77734375" style="45" customWidth="1"/>
    <col min="13844" max="13844" width="2" style="45" customWidth="1"/>
    <col min="13845" max="13846" width="7.77734375" style="45" customWidth="1"/>
    <col min="13847" max="14080" width="8.88671875" style="45"/>
    <col min="14081" max="14081" width="2.88671875" style="45" customWidth="1"/>
    <col min="14082" max="14082" width="1.5546875" style="45" customWidth="1"/>
    <col min="14083" max="14099" width="7.77734375" style="45" customWidth="1"/>
    <col min="14100" max="14100" width="2" style="45" customWidth="1"/>
    <col min="14101" max="14102" width="7.77734375" style="45" customWidth="1"/>
    <col min="14103" max="14336" width="8.88671875" style="45"/>
    <col min="14337" max="14337" width="2.88671875" style="45" customWidth="1"/>
    <col min="14338" max="14338" width="1.5546875" style="45" customWidth="1"/>
    <col min="14339" max="14355" width="7.77734375" style="45" customWidth="1"/>
    <col min="14356" max="14356" width="2" style="45" customWidth="1"/>
    <col min="14357" max="14358" width="7.77734375" style="45" customWidth="1"/>
    <col min="14359" max="14592" width="8.88671875" style="45"/>
    <col min="14593" max="14593" width="2.88671875" style="45" customWidth="1"/>
    <col min="14594" max="14594" width="1.5546875" style="45" customWidth="1"/>
    <col min="14595" max="14611" width="7.77734375" style="45" customWidth="1"/>
    <col min="14612" max="14612" width="2" style="45" customWidth="1"/>
    <col min="14613" max="14614" width="7.77734375" style="45" customWidth="1"/>
    <col min="14615" max="14848" width="8.88671875" style="45"/>
    <col min="14849" max="14849" width="2.88671875" style="45" customWidth="1"/>
    <col min="14850" max="14850" width="1.5546875" style="45" customWidth="1"/>
    <col min="14851" max="14867" width="7.77734375" style="45" customWidth="1"/>
    <col min="14868" max="14868" width="2" style="45" customWidth="1"/>
    <col min="14869" max="14870" width="7.77734375" style="45" customWidth="1"/>
    <col min="14871" max="15104" width="8.88671875" style="45"/>
    <col min="15105" max="15105" width="2.88671875" style="45" customWidth="1"/>
    <col min="15106" max="15106" width="1.5546875" style="45" customWidth="1"/>
    <col min="15107" max="15123" width="7.77734375" style="45" customWidth="1"/>
    <col min="15124" max="15124" width="2" style="45" customWidth="1"/>
    <col min="15125" max="15126" width="7.77734375" style="45" customWidth="1"/>
    <col min="15127" max="15360" width="8.88671875" style="45"/>
    <col min="15361" max="15361" width="2.88671875" style="45" customWidth="1"/>
    <col min="15362" max="15362" width="1.5546875" style="45" customWidth="1"/>
    <col min="15363" max="15379" width="7.77734375" style="45" customWidth="1"/>
    <col min="15380" max="15380" width="2" style="45" customWidth="1"/>
    <col min="15381" max="15382" width="7.77734375" style="45" customWidth="1"/>
    <col min="15383" max="15616" width="8.88671875" style="45"/>
    <col min="15617" max="15617" width="2.88671875" style="45" customWidth="1"/>
    <col min="15618" max="15618" width="1.5546875" style="45" customWidth="1"/>
    <col min="15619" max="15635" width="7.77734375" style="45" customWidth="1"/>
    <col min="15636" max="15636" width="2" style="45" customWidth="1"/>
    <col min="15637" max="15638" width="7.77734375" style="45" customWidth="1"/>
    <col min="15639" max="15872" width="8.88671875" style="45"/>
    <col min="15873" max="15873" width="2.88671875" style="45" customWidth="1"/>
    <col min="15874" max="15874" width="1.5546875" style="45" customWidth="1"/>
    <col min="15875" max="15891" width="7.77734375" style="45" customWidth="1"/>
    <col min="15892" max="15892" width="2" style="45" customWidth="1"/>
    <col min="15893" max="15894" width="7.77734375" style="45" customWidth="1"/>
    <col min="15895" max="16128" width="8.88671875" style="45"/>
    <col min="16129" max="16129" width="2.88671875" style="45" customWidth="1"/>
    <col min="16130" max="16130" width="1.5546875" style="45" customWidth="1"/>
    <col min="16131" max="16147" width="7.77734375" style="45" customWidth="1"/>
    <col min="16148" max="16148" width="2" style="45" customWidth="1"/>
    <col min="16149" max="16150" width="7.77734375" style="45" customWidth="1"/>
    <col min="16151" max="16384" width="8.88671875" style="45"/>
  </cols>
  <sheetData>
    <row r="1" spans="2:32" ht="51.75" customHeight="1" thickBot="1" x14ac:dyDescent="0.2">
      <c r="B1" s="372" t="s">
        <v>230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</row>
    <row r="2" spans="2:32" ht="14.25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"/>
      <c r="N2" s="12"/>
      <c r="O2" s="12"/>
      <c r="P2" s="12"/>
      <c r="Q2" s="12"/>
      <c r="R2" s="12"/>
      <c r="S2" s="12"/>
      <c r="T2" s="12"/>
      <c r="U2" s="12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2:32" x14ac:dyDescent="0.15">
      <c r="B3" s="379" t="s">
        <v>20</v>
      </c>
      <c r="C3" s="380"/>
      <c r="D3" s="380"/>
      <c r="E3" s="380"/>
      <c r="F3" s="380"/>
      <c r="G3" s="380"/>
      <c r="H3" s="375" t="str">
        <f>Input!H7</f>
        <v>"세트"</v>
      </c>
      <c r="I3" s="376"/>
      <c r="J3" s="113"/>
      <c r="K3" s="113"/>
      <c r="L3" s="1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2:32" ht="14.25" thickBot="1" x14ac:dyDescent="0.2">
      <c r="B4" s="381" t="s">
        <v>34</v>
      </c>
      <c r="C4" s="382"/>
      <c r="D4" s="382"/>
      <c r="E4" s="382"/>
      <c r="F4" s="382"/>
      <c r="G4" s="382"/>
      <c r="H4" s="377" t="str">
        <f>Input!C18</f>
        <v>"직접입력"</v>
      </c>
      <c r="I4" s="378"/>
      <c r="J4" s="114"/>
      <c r="K4" s="114"/>
      <c r="L4" s="114"/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2:32" ht="14.25" thickBo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5"/>
      <c r="P5" s="15"/>
      <c r="Q5" s="15"/>
      <c r="R5" s="15"/>
      <c r="S5" s="15"/>
      <c r="T5" s="15"/>
      <c r="U5" s="15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22.5" customHeight="1" thickBot="1" x14ac:dyDescent="0.2">
      <c r="B6" s="367" t="s">
        <v>171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9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2" ht="14.25" thickBot="1" x14ac:dyDescent="0.2">
      <c r="B7" s="1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5"/>
      <c r="O7" s="15"/>
      <c r="P7" s="15"/>
      <c r="Q7" s="15"/>
      <c r="R7" s="15"/>
      <c r="S7" s="15"/>
      <c r="T7" s="15"/>
      <c r="U7" s="15"/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60" x14ac:dyDescent="0.15">
      <c r="B8" s="115"/>
      <c r="C8" s="370" t="s">
        <v>157</v>
      </c>
      <c r="D8" s="116" t="s">
        <v>158</v>
      </c>
      <c r="E8" s="117" t="s">
        <v>255</v>
      </c>
      <c r="F8" s="117" t="s">
        <v>159</v>
      </c>
      <c r="G8" s="117" t="s">
        <v>160</v>
      </c>
      <c r="H8" s="117" t="s">
        <v>161</v>
      </c>
      <c r="I8" s="117" t="s">
        <v>162</v>
      </c>
      <c r="J8" s="117" t="s">
        <v>163</v>
      </c>
      <c r="K8" s="118" t="s">
        <v>168</v>
      </c>
      <c r="L8" s="15"/>
      <c r="M8" s="14"/>
      <c r="N8" s="15"/>
      <c r="O8" s="15"/>
      <c r="P8" s="15"/>
      <c r="Q8" s="15"/>
      <c r="R8" s="15"/>
      <c r="S8" s="15"/>
      <c r="T8" s="15"/>
      <c r="U8" s="15"/>
      <c r="V8" s="16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20.25" customHeight="1" thickBot="1" x14ac:dyDescent="0.2">
      <c r="B9" s="115"/>
      <c r="C9" s="371"/>
      <c r="D9" s="119" t="e">
        <f>U36</f>
        <v>#VALUE!</v>
      </c>
      <c r="E9" s="120" t="e">
        <f>J9*2.5</f>
        <v>#VALUE!</v>
      </c>
      <c r="F9" s="120" t="e">
        <f>E9/4</f>
        <v>#VALUE!</v>
      </c>
      <c r="G9" s="121" t="e">
        <f>E9*1000/941</f>
        <v>#VALUE!</v>
      </c>
      <c r="H9" s="122" t="e">
        <f>G9*0.425</f>
        <v>#VALUE!</v>
      </c>
      <c r="I9" s="120" t="e">
        <f>R36/1000</f>
        <v>#VALUE!</v>
      </c>
      <c r="J9" s="123" t="e">
        <f>S36/1000</f>
        <v>#VALUE!</v>
      </c>
      <c r="K9" s="124" t="e">
        <f>ROUND(F9*221,-3)</f>
        <v>#VALUE!</v>
      </c>
      <c r="L9" s="15"/>
      <c r="M9" s="14"/>
      <c r="N9" s="15"/>
      <c r="O9" s="15"/>
      <c r="P9" s="15"/>
      <c r="Q9" s="15"/>
      <c r="R9" s="15"/>
      <c r="S9" s="15"/>
      <c r="T9" s="15"/>
      <c r="U9" s="15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x14ac:dyDescent="0.15">
      <c r="B10" s="1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15"/>
      <c r="O10" s="15"/>
      <c r="P10" s="15"/>
      <c r="Q10" s="15"/>
      <c r="R10" s="15"/>
      <c r="S10" s="15"/>
      <c r="T10" s="15"/>
      <c r="U10" s="15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x14ac:dyDescent="0.15">
      <c r="B11" s="115"/>
      <c r="C11" s="125"/>
      <c r="D11" s="125"/>
      <c r="E11" s="125"/>
      <c r="F11" s="125"/>
      <c r="G11" s="125"/>
      <c r="H11" s="125"/>
      <c r="I11" s="125"/>
      <c r="J11" s="125"/>
      <c r="K11" s="13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6"/>
      <c r="W11" s="15"/>
      <c r="X11" s="13"/>
      <c r="Y11" s="18"/>
      <c r="Z11" s="15"/>
      <c r="AA11" s="15"/>
      <c r="AB11" s="15"/>
      <c r="AC11" s="15"/>
      <c r="AD11" s="15"/>
      <c r="AE11" s="17"/>
      <c r="AF11" s="17"/>
    </row>
    <row r="12" spans="2:32" x14ac:dyDescent="0.15">
      <c r="B12" s="115"/>
      <c r="C12" s="126"/>
      <c r="D12" s="127"/>
      <c r="E12" s="388" t="s">
        <v>110</v>
      </c>
      <c r="F12" s="389"/>
      <c r="G12" s="388" t="s">
        <v>113</v>
      </c>
      <c r="H12" s="390"/>
      <c r="I12" s="391"/>
      <c r="J12" s="388" t="s">
        <v>112</v>
      </c>
      <c r="K12" s="392"/>
      <c r="L12" s="389"/>
      <c r="M12" s="388" t="s">
        <v>114</v>
      </c>
      <c r="N12" s="390"/>
      <c r="O12" s="391"/>
      <c r="P12" s="386" t="s">
        <v>132</v>
      </c>
      <c r="Q12" s="386"/>
      <c r="R12" s="386"/>
      <c r="S12" s="387">
        <v>0.25</v>
      </c>
      <c r="T12" s="387"/>
      <c r="U12" s="387"/>
      <c r="V12" s="16"/>
      <c r="W12" s="15"/>
      <c r="X12" s="15"/>
      <c r="Y12" s="15"/>
      <c r="Z12" s="15"/>
      <c r="AA12" s="15"/>
      <c r="AB12" s="15"/>
      <c r="AC12" s="20"/>
      <c r="AD12" s="15"/>
      <c r="AE12" s="17"/>
      <c r="AF12" s="17"/>
    </row>
    <row r="13" spans="2:32" x14ac:dyDescent="0.15">
      <c r="B13" s="115"/>
      <c r="C13" s="128"/>
      <c r="D13" s="129"/>
      <c r="E13" s="130" t="s">
        <v>117</v>
      </c>
      <c r="F13" s="130" t="s">
        <v>118</v>
      </c>
      <c r="G13" s="131" t="s">
        <v>121</v>
      </c>
      <c r="H13" s="131" t="s">
        <v>82</v>
      </c>
      <c r="I13" s="131" t="s">
        <v>152</v>
      </c>
      <c r="J13" s="131" t="s">
        <v>121</v>
      </c>
      <c r="K13" s="131" t="s">
        <v>82</v>
      </c>
      <c r="L13" s="131" t="s">
        <v>152</v>
      </c>
      <c r="M13" s="131" t="s">
        <v>121</v>
      </c>
      <c r="N13" s="131" t="s">
        <v>82</v>
      </c>
      <c r="O13" s="131" t="s">
        <v>152</v>
      </c>
      <c r="P13" s="386" t="s">
        <v>131</v>
      </c>
      <c r="Q13" s="386"/>
      <c r="R13" s="386"/>
      <c r="S13" s="386"/>
      <c r="T13" s="386"/>
      <c r="U13" s="386"/>
      <c r="V13" s="16"/>
      <c r="W13" s="15"/>
      <c r="X13" s="15"/>
      <c r="Y13" s="15"/>
      <c r="Z13" s="15"/>
      <c r="AA13" s="15"/>
      <c r="AB13" s="15"/>
      <c r="AC13" s="20"/>
      <c r="AD13" s="15"/>
      <c r="AE13" s="17"/>
      <c r="AF13" s="17"/>
    </row>
    <row r="14" spans="2:32" x14ac:dyDescent="0.15">
      <c r="B14" s="115"/>
      <c r="C14" s="132"/>
      <c r="D14" s="133"/>
      <c r="E14" s="134" t="s">
        <v>180</v>
      </c>
      <c r="F14" s="135" t="s">
        <v>119</v>
      </c>
      <c r="G14" s="22" t="s">
        <v>70</v>
      </c>
      <c r="H14" s="22" t="s">
        <v>70</v>
      </c>
      <c r="I14" s="22"/>
      <c r="J14" s="22" t="s">
        <v>70</v>
      </c>
      <c r="K14" s="22" t="s">
        <v>70</v>
      </c>
      <c r="L14" s="22"/>
      <c r="M14" s="22" t="s">
        <v>70</v>
      </c>
      <c r="N14" s="22" t="s">
        <v>70</v>
      </c>
      <c r="O14" s="22"/>
      <c r="P14" s="130" t="s">
        <v>128</v>
      </c>
      <c r="Q14" s="136" t="e">
        <f>(70*G16-58*G15+23*H4)/(2*G16-2*G15+H4)</f>
        <v>#VALUE!</v>
      </c>
      <c r="R14" s="130" t="s">
        <v>125</v>
      </c>
      <c r="S14" s="137" t="e">
        <f>H15+(H16-H15)*(35-Q14)/6</f>
        <v>#VALUE!</v>
      </c>
      <c r="T14" s="130" t="s">
        <v>122</v>
      </c>
      <c r="U14" s="137" t="e">
        <f>($G$15-$G$16)/(35-29)*(Q14-35)+$G$15</f>
        <v>#VALUE!</v>
      </c>
      <c r="V14" s="27"/>
      <c r="W14" s="23"/>
      <c r="X14" s="13"/>
      <c r="Y14" s="18"/>
      <c r="Z14" s="15"/>
      <c r="AA14" s="15"/>
      <c r="AB14" s="15"/>
      <c r="AC14" s="20"/>
      <c r="AD14" s="15"/>
      <c r="AE14" s="17"/>
      <c r="AF14" s="17"/>
    </row>
    <row r="15" spans="2:32" x14ac:dyDescent="0.15">
      <c r="B15" s="115"/>
      <c r="C15" s="388" t="s">
        <v>115</v>
      </c>
      <c r="D15" s="389"/>
      <c r="E15" s="393" t="s">
        <v>71</v>
      </c>
      <c r="F15" s="138" t="s">
        <v>72</v>
      </c>
      <c r="G15" s="24" t="e">
        <f>G16/1.077</f>
        <v>#VALUE!</v>
      </c>
      <c r="H15" s="24" t="e">
        <f>H16/0.864</f>
        <v>#VALUE!</v>
      </c>
      <c r="I15" s="25" t="e">
        <f>G15/H15</f>
        <v>#VALUE!</v>
      </c>
      <c r="J15" s="139" t="str">
        <f>Input!E41</f>
        <v>"결과입력"</v>
      </c>
      <c r="K15" s="139" t="str">
        <f>Input!E42</f>
        <v>"결과입력"</v>
      </c>
      <c r="L15" s="25" t="e">
        <f>J15/K15</f>
        <v>#VALUE!</v>
      </c>
      <c r="M15" s="139" t="str">
        <f>Input!E39</f>
        <v>"결과입력"</v>
      </c>
      <c r="N15" s="140" t="str">
        <f>Input!E40</f>
        <v>"결과입력"</v>
      </c>
      <c r="O15" s="26" t="e">
        <f>M15/N15</f>
        <v>#VALUE!</v>
      </c>
      <c r="P15" s="130" t="s">
        <v>129</v>
      </c>
      <c r="Q15" s="136" t="e">
        <f>(70*M16-58*M15+23*H4)/(2*M16-2*M15+H4)</f>
        <v>#VALUE!</v>
      </c>
      <c r="R15" s="130" t="s">
        <v>126</v>
      </c>
      <c r="S15" s="141" t="e">
        <f>N15+(N16-N15)*(35-Q15)/6</f>
        <v>#VALUE!</v>
      </c>
      <c r="T15" s="130" t="s">
        <v>123</v>
      </c>
      <c r="U15" s="137" t="e">
        <f>($M$15-$M$16)/(35-29)*(Q15-35)+$M$15</f>
        <v>#VALUE!</v>
      </c>
      <c r="V15" s="27"/>
      <c r="W15" s="18"/>
      <c r="X15" s="13"/>
      <c r="Y15" s="18"/>
      <c r="Z15" s="15"/>
      <c r="AA15" s="15"/>
      <c r="AB15" s="15"/>
      <c r="AC15" s="15"/>
      <c r="AD15" s="15"/>
      <c r="AE15" s="17"/>
      <c r="AF15" s="17"/>
    </row>
    <row r="16" spans="2:32" x14ac:dyDescent="0.15">
      <c r="B16" s="115"/>
      <c r="C16" s="388" t="s">
        <v>116</v>
      </c>
      <c r="D16" s="389"/>
      <c r="E16" s="394"/>
      <c r="F16" s="138" t="s">
        <v>73</v>
      </c>
      <c r="G16" s="139" t="str">
        <f>Input!E43</f>
        <v>"결과입력"</v>
      </c>
      <c r="H16" s="139" t="str">
        <f>Input!E44</f>
        <v>"결과입력"</v>
      </c>
      <c r="I16" s="25" t="e">
        <f>G16/H16</f>
        <v>#VALUE!</v>
      </c>
      <c r="J16" s="24" t="e">
        <f>1.077*J15</f>
        <v>#VALUE!</v>
      </c>
      <c r="K16" s="24" t="e">
        <f>0.864*K15</f>
        <v>#VALUE!</v>
      </c>
      <c r="L16" s="25" t="e">
        <f>J16/K16</f>
        <v>#VALUE!</v>
      </c>
      <c r="M16" s="24" t="e">
        <f>1.077*M15</f>
        <v>#VALUE!</v>
      </c>
      <c r="N16" s="24" t="e">
        <f>0.864*N15</f>
        <v>#VALUE!</v>
      </c>
      <c r="O16" s="28" t="e">
        <f>M16/N16</f>
        <v>#VALUE!</v>
      </c>
      <c r="P16" s="130" t="s">
        <v>130</v>
      </c>
      <c r="Q16" s="136" t="e">
        <f>(70*J16-58*J15+23*H4)/(2*J16-2*J15+H4)</f>
        <v>#VALUE!</v>
      </c>
      <c r="R16" s="130" t="s">
        <v>127</v>
      </c>
      <c r="S16" s="142" t="e">
        <f>K15+(K16-K15)*(35-Q16)/6</f>
        <v>#VALUE!</v>
      </c>
      <c r="T16" s="130" t="s">
        <v>124</v>
      </c>
      <c r="U16" s="137" t="e">
        <f>($J$15-$J$16)/(35-29)*(Q16-35)+$J$15</f>
        <v>#VALUE!</v>
      </c>
      <c r="V16" s="27"/>
      <c r="W16" s="23"/>
      <c r="X16" s="13"/>
      <c r="Y16" s="23"/>
      <c r="Z16" s="15"/>
      <c r="AA16" s="15"/>
      <c r="AB16" s="15"/>
      <c r="AC16" s="15"/>
      <c r="AD16" s="15"/>
      <c r="AE16" s="17"/>
      <c r="AF16" s="17"/>
    </row>
    <row r="17" spans="2:32" x14ac:dyDescent="0.15">
      <c r="B17" s="115"/>
      <c r="C17" s="15"/>
      <c r="D17" s="15"/>
      <c r="E17" s="15"/>
      <c r="F17" s="15"/>
      <c r="G17" s="143"/>
      <c r="H17" s="143"/>
      <c r="I17" s="15"/>
      <c r="J17" s="15"/>
      <c r="K17" s="15"/>
      <c r="L17" s="15"/>
      <c r="M17" s="15"/>
      <c r="N17" s="15"/>
      <c r="O17" s="15"/>
      <c r="P17" s="15"/>
      <c r="Q17" s="18"/>
      <c r="R17" s="29"/>
      <c r="S17" s="15"/>
      <c r="T17" s="29"/>
      <c r="U17" s="15"/>
      <c r="V17" s="27"/>
      <c r="W17" s="18"/>
      <c r="X17" s="13"/>
      <c r="Y17" s="23"/>
      <c r="Z17" s="15"/>
      <c r="AA17" s="15"/>
      <c r="AB17" s="15"/>
      <c r="AC17" s="15"/>
      <c r="AD17" s="15"/>
      <c r="AE17" s="17"/>
      <c r="AF17" s="17"/>
    </row>
    <row r="18" spans="2:32" x14ac:dyDescent="0.15">
      <c r="B18" s="115"/>
      <c r="C18" s="383" t="s">
        <v>166</v>
      </c>
      <c r="D18" s="384"/>
      <c r="E18" s="385"/>
      <c r="F18" s="144"/>
      <c r="G18" s="145" t="s">
        <v>133</v>
      </c>
      <c r="H18" s="145" t="s">
        <v>113</v>
      </c>
      <c r="I18" s="146" t="s">
        <v>134</v>
      </c>
      <c r="J18" s="146" t="s">
        <v>134</v>
      </c>
      <c r="K18" s="147" t="s">
        <v>135</v>
      </c>
      <c r="L18" s="147" t="s">
        <v>135</v>
      </c>
      <c r="M18" s="148" t="s">
        <v>136</v>
      </c>
      <c r="N18" s="149"/>
      <c r="O18" s="149"/>
      <c r="P18" s="149"/>
      <c r="Q18" s="149"/>
      <c r="R18" s="149" t="s">
        <v>149</v>
      </c>
      <c r="S18" s="149" t="s">
        <v>149</v>
      </c>
      <c r="T18" s="149"/>
      <c r="U18" s="149"/>
      <c r="V18" s="150"/>
      <c r="W18" s="15"/>
      <c r="X18" s="15"/>
      <c r="Y18" s="15"/>
      <c r="Z18" s="15"/>
      <c r="AA18" s="15"/>
      <c r="AB18" s="17"/>
      <c r="AC18" s="17"/>
      <c r="AD18" s="17"/>
      <c r="AE18" s="17"/>
      <c r="AF18" s="17"/>
    </row>
    <row r="19" spans="2:32" x14ac:dyDescent="0.15">
      <c r="B19" s="115"/>
      <c r="C19" s="149" t="s">
        <v>137</v>
      </c>
      <c r="D19" s="149" t="s">
        <v>138</v>
      </c>
      <c r="E19" s="151" t="s">
        <v>139</v>
      </c>
      <c r="F19" s="152" t="s">
        <v>140</v>
      </c>
      <c r="G19" s="153" t="s">
        <v>156</v>
      </c>
      <c r="H19" s="153" t="s">
        <v>82</v>
      </c>
      <c r="I19" s="154" t="s">
        <v>141</v>
      </c>
      <c r="J19" s="154" t="s">
        <v>81</v>
      </c>
      <c r="K19" s="155" t="s">
        <v>142</v>
      </c>
      <c r="L19" s="155" t="s">
        <v>81</v>
      </c>
      <c r="M19" s="156" t="s">
        <v>143</v>
      </c>
      <c r="N19" s="157" t="s">
        <v>144</v>
      </c>
      <c r="O19" s="156" t="s">
        <v>182</v>
      </c>
      <c r="P19" s="156" t="s">
        <v>141</v>
      </c>
      <c r="Q19" s="156" t="s">
        <v>81</v>
      </c>
      <c r="R19" s="156" t="s">
        <v>148</v>
      </c>
      <c r="S19" s="156" t="s">
        <v>150</v>
      </c>
      <c r="T19" s="156" t="s">
        <v>179</v>
      </c>
      <c r="U19" s="156" t="s">
        <v>147</v>
      </c>
      <c r="V19" s="16"/>
      <c r="W19" s="15"/>
      <c r="X19" s="15"/>
      <c r="Y19" s="15"/>
      <c r="Z19" s="15"/>
      <c r="AA19" s="15"/>
      <c r="AB19" s="17"/>
      <c r="AC19" s="17"/>
      <c r="AD19" s="17"/>
      <c r="AE19" s="17"/>
      <c r="AF19" s="17"/>
    </row>
    <row r="20" spans="2:32" x14ac:dyDescent="0.15">
      <c r="B20" s="115"/>
      <c r="C20" s="158" t="s">
        <v>145</v>
      </c>
      <c r="D20" s="158" t="s">
        <v>74</v>
      </c>
      <c r="E20" s="159" t="s">
        <v>184</v>
      </c>
      <c r="F20" s="160" t="s">
        <v>70</v>
      </c>
      <c r="G20" s="161" t="s">
        <v>70</v>
      </c>
      <c r="H20" s="161" t="s">
        <v>70</v>
      </c>
      <c r="I20" s="162" t="s">
        <v>70</v>
      </c>
      <c r="J20" s="162" t="s">
        <v>70</v>
      </c>
      <c r="K20" s="163" t="s">
        <v>70</v>
      </c>
      <c r="L20" s="163" t="s">
        <v>70</v>
      </c>
      <c r="M20" s="164" t="s">
        <v>181</v>
      </c>
      <c r="N20" s="156" t="s">
        <v>146</v>
      </c>
      <c r="O20" s="157" t="s">
        <v>183</v>
      </c>
      <c r="P20" s="158" t="s">
        <v>70</v>
      </c>
      <c r="Q20" s="158" t="s">
        <v>70</v>
      </c>
      <c r="R20" s="158" t="s">
        <v>164</v>
      </c>
      <c r="S20" s="158" t="s">
        <v>164</v>
      </c>
      <c r="T20" s="158"/>
      <c r="U20" s="158"/>
      <c r="V20" s="165"/>
      <c r="W20" s="30"/>
      <c r="X20" s="30"/>
      <c r="Y20" s="30"/>
      <c r="Z20" s="30"/>
      <c r="AA20" s="15"/>
      <c r="AB20" s="17"/>
      <c r="AC20" s="17"/>
      <c r="AD20" s="17"/>
      <c r="AE20" s="17"/>
      <c r="AF20" s="17"/>
    </row>
    <row r="21" spans="2:32" x14ac:dyDescent="0.15">
      <c r="B21" s="115"/>
      <c r="C21" s="166">
        <v>1</v>
      </c>
      <c r="D21" s="166">
        <f t="shared" ref="D21:D35" si="0">23+C21</f>
        <v>24</v>
      </c>
      <c r="E21" s="166">
        <v>152</v>
      </c>
      <c r="F21" s="167" t="e">
        <f>$H$4*(D21-23)/12</f>
        <v>#VALUE!</v>
      </c>
      <c r="G21" s="168" t="e">
        <f>($G$15-$G$16)/(35-29)*(D21-35)+$G$15</f>
        <v>#VALUE!</v>
      </c>
      <c r="H21" s="168" t="e">
        <f>($H$15-$H$16)/(35-29)*(D21-35)+$H$15</f>
        <v>#VALUE!</v>
      </c>
      <c r="I21" s="169" t="e">
        <f>($J$15-$J$16)/(35-29)*(D21-35)+$J$15</f>
        <v>#VALUE!</v>
      </c>
      <c r="J21" s="169" t="e">
        <f>($K$15-$K$16)/(35-29)*(D21-35)+$K$15</f>
        <v>#VALUE!</v>
      </c>
      <c r="K21" s="170" t="e">
        <f>($M$15-$M$16)/(35-29)*(D21-35)+$M$15</f>
        <v>#VALUE!</v>
      </c>
      <c r="L21" s="170" t="e">
        <f>($N$15-$N$16)/(35-29)*(D21-35)+$N$15</f>
        <v>#VALUE!</v>
      </c>
      <c r="M21" s="171" t="e">
        <f t="shared" ref="M21:M35" si="1">IF(F21&lt;=G21,1,IF(F21&lt;=I21,2,IF(F21&lt;=K21,3,IF(F21&gt;K21,4))))</f>
        <v>#VALUE!</v>
      </c>
      <c r="N21" s="172" t="e">
        <f t="shared" ref="N21:N35" si="2">(1&lt;=F21/G21)+(1&gt;F21/G21)*(F21/G21)</f>
        <v>#VALUE!</v>
      </c>
      <c r="O21" s="172" t="e">
        <f>1-$S$12*(1-N21)</f>
        <v>#VALUE!</v>
      </c>
      <c r="P21" s="167" t="e">
        <f>($F21&lt;=$G21)*$G21+(($G21&lt;$F21)*($F21&lt;=$I21))*$F21+(($I21&lt;$F21)*($F21&lt;=$K21))*$F21+($F21&gt;$K21)*$K21</f>
        <v>#VALUE!</v>
      </c>
      <c r="Q21" s="167" t="e">
        <f>($F21&lt;=$G21)*$H21+(($G21&lt;$F21)*($F21&lt;=$I21))*IF($G21=$I21,0,(($S$16-$S$14)/($Q$16-$Q$14)*($D21-$Q$16)+$S$16))+(($I21&lt;$F21)*($F21&lt;=$K21))*IF($I21=$K21,0,(($S$15-$S$16)/($Q$15-$Q$16)*($D21-$Q$15)+$S$15))+($F21&gt;$K21)*$L21</f>
        <v>#VALUE!</v>
      </c>
      <c r="R21" s="167" t="e">
        <f>$P21*$N21*$E21</f>
        <v>#VALUE!</v>
      </c>
      <c r="S21" s="167" t="e">
        <f>$Q21*$N21/$O21*$E21</f>
        <v>#VALUE!</v>
      </c>
      <c r="T21" s="172" t="e">
        <f>$P21/$Q21</f>
        <v>#VALUE!</v>
      </c>
      <c r="U21" s="173" t="e">
        <f>R21/S21</f>
        <v>#VALUE!</v>
      </c>
      <c r="V21" s="174"/>
      <c r="W21" s="30"/>
      <c r="X21" s="30"/>
      <c r="Y21" s="15"/>
      <c r="Z21" s="15"/>
      <c r="AA21" s="15"/>
      <c r="AB21" s="17"/>
      <c r="AC21" s="17"/>
      <c r="AD21" s="17"/>
      <c r="AE21" s="17"/>
      <c r="AF21" s="17"/>
    </row>
    <row r="22" spans="2:32" x14ac:dyDescent="0.15">
      <c r="B22" s="115"/>
      <c r="C22" s="166">
        <f t="shared" ref="C22:C35" si="3">C21+1</f>
        <v>2</v>
      </c>
      <c r="D22" s="166">
        <f t="shared" si="0"/>
        <v>25</v>
      </c>
      <c r="E22" s="166">
        <v>146</v>
      </c>
      <c r="F22" s="167" t="e">
        <f t="shared" ref="F22:F35" si="4">$H$4*(D22-23)/12</f>
        <v>#VALUE!</v>
      </c>
      <c r="G22" s="168" t="e">
        <f t="shared" ref="G22:G35" si="5">($G$15-$G$16)/(35-29)*(D22-35)+$G$15</f>
        <v>#VALUE!</v>
      </c>
      <c r="H22" s="168" t="e">
        <f t="shared" ref="H22:H35" si="6">($H$15-$H$16)/(35-29)*(D22-35)+$H$15</f>
        <v>#VALUE!</v>
      </c>
      <c r="I22" s="169" t="e">
        <f t="shared" ref="I22:I35" si="7">($J$15-$J$16)/(35-29)*(D22-35)+$J$15</f>
        <v>#VALUE!</v>
      </c>
      <c r="J22" s="169" t="e">
        <f t="shared" ref="J22:J35" si="8">($K$15-$K$16)/(35-29)*(D22-35)+$K$15</f>
        <v>#VALUE!</v>
      </c>
      <c r="K22" s="170" t="e">
        <f t="shared" ref="K22:K35" si="9">($M$15-$M$16)/(35-29)*(D22-35)+$M$15</f>
        <v>#VALUE!</v>
      </c>
      <c r="L22" s="170" t="e">
        <f t="shared" ref="L22:L35" si="10">($N$15-$N$16)/(35-29)*(D22-35)+$N$15</f>
        <v>#VALUE!</v>
      </c>
      <c r="M22" s="171" t="e">
        <f t="shared" si="1"/>
        <v>#VALUE!</v>
      </c>
      <c r="N22" s="172" t="e">
        <f t="shared" si="2"/>
        <v>#VALUE!</v>
      </c>
      <c r="O22" s="172" t="e">
        <f t="shared" ref="O22:O35" si="11">1-$S$12*(1-N22)</f>
        <v>#VALUE!</v>
      </c>
      <c r="P22" s="167" t="e">
        <f t="shared" ref="P22:P35" si="12">($F22&lt;=$G22)*$G22+(($G22&lt;$F22)*($F22&lt;=$I22))*$F22+(($I22&lt;$F22)*($F22&lt;=$K22))*$F22+($F22&gt;$K22)*$K22</f>
        <v>#VALUE!</v>
      </c>
      <c r="Q22" s="167" t="e">
        <f t="shared" ref="Q22:Q35" si="13">($F22&lt;=$G22)*$H22+(($G22&lt;$F22)*($F22&lt;=$I22))*IF($G22=$I22,0,(($S$16-$S$14)/($Q$16-$Q$14)*($D22-$Q$16)+$S$16))+(($I22&lt;$F22)*($F22&lt;=$K22))*IF($I22=$K22,0,(($S$15-$S$16)/($Q$15-$Q$16)*($D22-$Q$15)+$S$15))+($F22&gt;$K22)*$L22</f>
        <v>#VALUE!</v>
      </c>
      <c r="R22" s="167" t="e">
        <f t="shared" ref="R22:R35" si="14">$P22*$N22*$E22</f>
        <v>#VALUE!</v>
      </c>
      <c r="S22" s="167" t="e">
        <f t="shared" ref="S22:S35" si="15">$Q22*$N22/$O22*$E22</f>
        <v>#VALUE!</v>
      </c>
      <c r="T22" s="172" t="e">
        <f t="shared" ref="T22:T35" si="16">$P22/$Q22</f>
        <v>#VALUE!</v>
      </c>
      <c r="U22" s="173" t="e">
        <f t="shared" ref="U22:U36" si="17">R22/S22</f>
        <v>#VALUE!</v>
      </c>
      <c r="V22" s="165"/>
      <c r="W22" s="31"/>
      <c r="X22" s="31"/>
      <c r="Y22" s="21"/>
      <c r="Z22" s="21"/>
      <c r="AA22" s="21"/>
      <c r="AB22" s="17"/>
      <c r="AC22" s="17"/>
      <c r="AD22" s="17"/>
      <c r="AE22" s="17"/>
      <c r="AF22" s="17"/>
    </row>
    <row r="23" spans="2:32" x14ac:dyDescent="0.15">
      <c r="B23" s="115"/>
      <c r="C23" s="166">
        <f t="shared" si="3"/>
        <v>3</v>
      </c>
      <c r="D23" s="166">
        <f t="shared" si="0"/>
        <v>26</v>
      </c>
      <c r="E23" s="166">
        <v>140</v>
      </c>
      <c r="F23" s="167" t="e">
        <f t="shared" si="4"/>
        <v>#VALUE!</v>
      </c>
      <c r="G23" s="168" t="e">
        <f t="shared" si="5"/>
        <v>#VALUE!</v>
      </c>
      <c r="H23" s="168" t="e">
        <f t="shared" si="6"/>
        <v>#VALUE!</v>
      </c>
      <c r="I23" s="169" t="e">
        <f t="shared" si="7"/>
        <v>#VALUE!</v>
      </c>
      <c r="J23" s="169" t="e">
        <f t="shared" si="8"/>
        <v>#VALUE!</v>
      </c>
      <c r="K23" s="170" t="e">
        <f t="shared" si="9"/>
        <v>#VALUE!</v>
      </c>
      <c r="L23" s="170" t="e">
        <f t="shared" si="10"/>
        <v>#VALUE!</v>
      </c>
      <c r="M23" s="171" t="e">
        <f t="shared" si="1"/>
        <v>#VALUE!</v>
      </c>
      <c r="N23" s="172" t="e">
        <f t="shared" si="2"/>
        <v>#VALUE!</v>
      </c>
      <c r="O23" s="172" t="e">
        <f t="shared" si="11"/>
        <v>#VALUE!</v>
      </c>
      <c r="P23" s="167" t="e">
        <f t="shared" si="12"/>
        <v>#VALUE!</v>
      </c>
      <c r="Q23" s="167" t="e">
        <f t="shared" si="13"/>
        <v>#VALUE!</v>
      </c>
      <c r="R23" s="167" t="e">
        <f t="shared" si="14"/>
        <v>#VALUE!</v>
      </c>
      <c r="S23" s="167" t="e">
        <f t="shared" si="15"/>
        <v>#VALUE!</v>
      </c>
      <c r="T23" s="172" t="e">
        <f t="shared" si="16"/>
        <v>#VALUE!</v>
      </c>
      <c r="U23" s="173" t="e">
        <f t="shared" si="17"/>
        <v>#VALUE!</v>
      </c>
      <c r="V23" s="174"/>
      <c r="W23" s="31"/>
      <c r="X23" s="31"/>
      <c r="Y23" s="21"/>
      <c r="Z23" s="21"/>
      <c r="AA23" s="15"/>
      <c r="AB23" s="17"/>
      <c r="AC23" s="17"/>
      <c r="AD23" s="17"/>
      <c r="AE23" s="17"/>
      <c r="AF23" s="17"/>
    </row>
    <row r="24" spans="2:32" x14ac:dyDescent="0.15">
      <c r="B24" s="115"/>
      <c r="C24" s="166">
        <f t="shared" si="3"/>
        <v>4</v>
      </c>
      <c r="D24" s="166">
        <f t="shared" si="0"/>
        <v>27</v>
      </c>
      <c r="E24" s="166">
        <v>130</v>
      </c>
      <c r="F24" s="167" t="e">
        <f t="shared" si="4"/>
        <v>#VALUE!</v>
      </c>
      <c r="G24" s="168" t="e">
        <f t="shared" si="5"/>
        <v>#VALUE!</v>
      </c>
      <c r="H24" s="168" t="e">
        <f t="shared" si="6"/>
        <v>#VALUE!</v>
      </c>
      <c r="I24" s="169" t="e">
        <f t="shared" si="7"/>
        <v>#VALUE!</v>
      </c>
      <c r="J24" s="169" t="e">
        <f t="shared" si="8"/>
        <v>#VALUE!</v>
      </c>
      <c r="K24" s="170" t="e">
        <f t="shared" si="9"/>
        <v>#VALUE!</v>
      </c>
      <c r="L24" s="170" t="e">
        <f t="shared" si="10"/>
        <v>#VALUE!</v>
      </c>
      <c r="M24" s="171" t="e">
        <f t="shared" si="1"/>
        <v>#VALUE!</v>
      </c>
      <c r="N24" s="172" t="e">
        <f t="shared" si="2"/>
        <v>#VALUE!</v>
      </c>
      <c r="O24" s="172" t="e">
        <f t="shared" si="11"/>
        <v>#VALUE!</v>
      </c>
      <c r="P24" s="167" t="e">
        <f t="shared" si="12"/>
        <v>#VALUE!</v>
      </c>
      <c r="Q24" s="167" t="e">
        <f t="shared" si="13"/>
        <v>#VALUE!</v>
      </c>
      <c r="R24" s="167" t="e">
        <f t="shared" si="14"/>
        <v>#VALUE!</v>
      </c>
      <c r="S24" s="167" t="e">
        <f t="shared" si="15"/>
        <v>#VALUE!</v>
      </c>
      <c r="T24" s="172" t="e">
        <f t="shared" si="16"/>
        <v>#VALUE!</v>
      </c>
      <c r="U24" s="173" t="e">
        <f t="shared" si="17"/>
        <v>#VALUE!</v>
      </c>
      <c r="V24" s="174"/>
      <c r="W24" s="33"/>
      <c r="X24" s="32"/>
      <c r="Y24" s="32"/>
      <c r="Z24" s="32"/>
      <c r="AA24" s="20"/>
      <c r="AB24" s="17"/>
      <c r="AC24" s="17"/>
      <c r="AD24" s="17"/>
      <c r="AE24" s="17"/>
      <c r="AF24" s="17"/>
    </row>
    <row r="25" spans="2:32" x14ac:dyDescent="0.15">
      <c r="B25" s="115"/>
      <c r="C25" s="166">
        <f t="shared" si="3"/>
        <v>5</v>
      </c>
      <c r="D25" s="166">
        <f t="shared" si="0"/>
        <v>28</v>
      </c>
      <c r="E25" s="166">
        <v>112</v>
      </c>
      <c r="F25" s="167" t="e">
        <f t="shared" si="4"/>
        <v>#VALUE!</v>
      </c>
      <c r="G25" s="168" t="e">
        <f t="shared" si="5"/>
        <v>#VALUE!</v>
      </c>
      <c r="H25" s="168" t="e">
        <f t="shared" si="6"/>
        <v>#VALUE!</v>
      </c>
      <c r="I25" s="169" t="e">
        <f t="shared" si="7"/>
        <v>#VALUE!</v>
      </c>
      <c r="J25" s="169" t="e">
        <f t="shared" si="8"/>
        <v>#VALUE!</v>
      </c>
      <c r="K25" s="170" t="e">
        <f t="shared" si="9"/>
        <v>#VALUE!</v>
      </c>
      <c r="L25" s="170" t="e">
        <f t="shared" si="10"/>
        <v>#VALUE!</v>
      </c>
      <c r="M25" s="171" t="e">
        <f t="shared" si="1"/>
        <v>#VALUE!</v>
      </c>
      <c r="N25" s="172" t="e">
        <f t="shared" si="2"/>
        <v>#VALUE!</v>
      </c>
      <c r="O25" s="172" t="e">
        <f t="shared" si="11"/>
        <v>#VALUE!</v>
      </c>
      <c r="P25" s="167" t="e">
        <f t="shared" si="12"/>
        <v>#VALUE!</v>
      </c>
      <c r="Q25" s="167" t="e">
        <f t="shared" si="13"/>
        <v>#VALUE!</v>
      </c>
      <c r="R25" s="167" t="e">
        <f t="shared" si="14"/>
        <v>#VALUE!</v>
      </c>
      <c r="S25" s="167" t="e">
        <f t="shared" si="15"/>
        <v>#VALUE!</v>
      </c>
      <c r="T25" s="172" t="e">
        <f t="shared" si="16"/>
        <v>#VALUE!</v>
      </c>
      <c r="U25" s="173" t="e">
        <f t="shared" si="17"/>
        <v>#VALUE!</v>
      </c>
      <c r="V25" s="174"/>
      <c r="W25" s="33"/>
      <c r="X25" s="32"/>
      <c r="Y25" s="32"/>
      <c r="Z25" s="32"/>
      <c r="AA25" s="20"/>
      <c r="AB25" s="17"/>
      <c r="AC25" s="17"/>
      <c r="AD25" s="17"/>
      <c r="AE25" s="17"/>
      <c r="AF25" s="17"/>
    </row>
    <row r="26" spans="2:32" x14ac:dyDescent="0.15">
      <c r="B26" s="115"/>
      <c r="C26" s="175">
        <f t="shared" si="3"/>
        <v>6</v>
      </c>
      <c r="D26" s="175">
        <f t="shared" si="0"/>
        <v>29</v>
      </c>
      <c r="E26" s="175">
        <v>89</v>
      </c>
      <c r="F26" s="167" t="e">
        <f t="shared" si="4"/>
        <v>#VALUE!</v>
      </c>
      <c r="G26" s="168" t="e">
        <f t="shared" si="5"/>
        <v>#VALUE!</v>
      </c>
      <c r="H26" s="168" t="e">
        <f t="shared" si="6"/>
        <v>#VALUE!</v>
      </c>
      <c r="I26" s="169" t="e">
        <f t="shared" si="7"/>
        <v>#VALUE!</v>
      </c>
      <c r="J26" s="169" t="e">
        <f t="shared" si="8"/>
        <v>#VALUE!</v>
      </c>
      <c r="K26" s="170" t="e">
        <f t="shared" si="9"/>
        <v>#VALUE!</v>
      </c>
      <c r="L26" s="170" t="e">
        <f t="shared" si="10"/>
        <v>#VALUE!</v>
      </c>
      <c r="M26" s="176" t="e">
        <f t="shared" si="1"/>
        <v>#VALUE!</v>
      </c>
      <c r="N26" s="177" t="e">
        <f t="shared" si="2"/>
        <v>#VALUE!</v>
      </c>
      <c r="O26" s="172" t="e">
        <f t="shared" si="11"/>
        <v>#VALUE!</v>
      </c>
      <c r="P26" s="167" t="e">
        <f t="shared" si="12"/>
        <v>#VALUE!</v>
      </c>
      <c r="Q26" s="167" t="e">
        <f t="shared" si="13"/>
        <v>#VALUE!</v>
      </c>
      <c r="R26" s="167" t="e">
        <f t="shared" si="14"/>
        <v>#VALUE!</v>
      </c>
      <c r="S26" s="167" t="e">
        <f t="shared" si="15"/>
        <v>#VALUE!</v>
      </c>
      <c r="T26" s="172" t="e">
        <f t="shared" si="16"/>
        <v>#VALUE!</v>
      </c>
      <c r="U26" s="173" t="e">
        <f t="shared" si="17"/>
        <v>#VALUE!</v>
      </c>
      <c r="V26" s="174"/>
      <c r="W26" s="33"/>
      <c r="X26" s="32"/>
      <c r="Y26" s="32"/>
      <c r="Z26" s="32"/>
      <c r="AA26" s="20"/>
      <c r="AB26" s="17"/>
      <c r="AC26" s="17"/>
      <c r="AD26" s="17"/>
      <c r="AE26" s="17"/>
      <c r="AF26" s="17"/>
    </row>
    <row r="27" spans="2:32" x14ac:dyDescent="0.15">
      <c r="B27" s="115"/>
      <c r="C27" s="166">
        <f t="shared" si="3"/>
        <v>7</v>
      </c>
      <c r="D27" s="166">
        <f t="shared" si="0"/>
        <v>30</v>
      </c>
      <c r="E27" s="166">
        <v>69</v>
      </c>
      <c r="F27" s="167" t="e">
        <f t="shared" si="4"/>
        <v>#VALUE!</v>
      </c>
      <c r="G27" s="168" t="e">
        <f t="shared" si="5"/>
        <v>#VALUE!</v>
      </c>
      <c r="H27" s="168" t="e">
        <f t="shared" si="6"/>
        <v>#VALUE!</v>
      </c>
      <c r="I27" s="169" t="e">
        <f t="shared" si="7"/>
        <v>#VALUE!</v>
      </c>
      <c r="J27" s="169" t="e">
        <f t="shared" si="8"/>
        <v>#VALUE!</v>
      </c>
      <c r="K27" s="170" t="e">
        <f t="shared" si="9"/>
        <v>#VALUE!</v>
      </c>
      <c r="L27" s="170" t="e">
        <f t="shared" si="10"/>
        <v>#VALUE!</v>
      </c>
      <c r="M27" s="171" t="e">
        <f t="shared" si="1"/>
        <v>#VALUE!</v>
      </c>
      <c r="N27" s="172" t="e">
        <f t="shared" si="2"/>
        <v>#VALUE!</v>
      </c>
      <c r="O27" s="172" t="e">
        <f t="shared" si="11"/>
        <v>#VALUE!</v>
      </c>
      <c r="P27" s="167" t="e">
        <f t="shared" si="12"/>
        <v>#VALUE!</v>
      </c>
      <c r="Q27" s="167" t="e">
        <f t="shared" si="13"/>
        <v>#VALUE!</v>
      </c>
      <c r="R27" s="167" t="e">
        <f t="shared" si="14"/>
        <v>#VALUE!</v>
      </c>
      <c r="S27" s="167" t="e">
        <f t="shared" si="15"/>
        <v>#VALUE!</v>
      </c>
      <c r="T27" s="172" t="e">
        <f t="shared" si="16"/>
        <v>#VALUE!</v>
      </c>
      <c r="U27" s="173" t="e">
        <f t="shared" si="17"/>
        <v>#VALUE!</v>
      </c>
      <c r="V27" s="174"/>
      <c r="W27" s="33"/>
      <c r="X27" s="32"/>
      <c r="Y27" s="32"/>
      <c r="Z27" s="32"/>
      <c r="AA27" s="20"/>
      <c r="AB27" s="17"/>
      <c r="AC27" s="17"/>
      <c r="AD27" s="17"/>
      <c r="AE27" s="17"/>
      <c r="AF27" s="17"/>
    </row>
    <row r="28" spans="2:32" x14ac:dyDescent="0.15">
      <c r="B28" s="115"/>
      <c r="C28" s="166">
        <f t="shared" si="3"/>
        <v>8</v>
      </c>
      <c r="D28" s="166">
        <f t="shared" si="0"/>
        <v>31</v>
      </c>
      <c r="E28" s="166">
        <v>47</v>
      </c>
      <c r="F28" s="167" t="e">
        <f t="shared" si="4"/>
        <v>#VALUE!</v>
      </c>
      <c r="G28" s="168" t="e">
        <f t="shared" si="5"/>
        <v>#VALUE!</v>
      </c>
      <c r="H28" s="168" t="e">
        <f t="shared" si="6"/>
        <v>#VALUE!</v>
      </c>
      <c r="I28" s="169" t="e">
        <f t="shared" si="7"/>
        <v>#VALUE!</v>
      </c>
      <c r="J28" s="169" t="e">
        <f t="shared" si="8"/>
        <v>#VALUE!</v>
      </c>
      <c r="K28" s="170" t="e">
        <f t="shared" si="9"/>
        <v>#VALUE!</v>
      </c>
      <c r="L28" s="170" t="e">
        <f t="shared" si="10"/>
        <v>#VALUE!</v>
      </c>
      <c r="M28" s="171" t="e">
        <f t="shared" si="1"/>
        <v>#VALUE!</v>
      </c>
      <c r="N28" s="172" t="e">
        <f t="shared" si="2"/>
        <v>#VALUE!</v>
      </c>
      <c r="O28" s="172" t="e">
        <f t="shared" si="11"/>
        <v>#VALUE!</v>
      </c>
      <c r="P28" s="167" t="e">
        <f t="shared" si="12"/>
        <v>#VALUE!</v>
      </c>
      <c r="Q28" s="167" t="e">
        <f t="shared" si="13"/>
        <v>#VALUE!</v>
      </c>
      <c r="R28" s="167" t="e">
        <f t="shared" si="14"/>
        <v>#VALUE!</v>
      </c>
      <c r="S28" s="167" t="e">
        <f t="shared" si="15"/>
        <v>#VALUE!</v>
      </c>
      <c r="T28" s="172" t="e">
        <f t="shared" si="16"/>
        <v>#VALUE!</v>
      </c>
      <c r="U28" s="173" t="e">
        <f t="shared" si="17"/>
        <v>#VALUE!</v>
      </c>
      <c r="V28" s="174"/>
      <c r="W28" s="33"/>
      <c r="X28" s="32"/>
      <c r="Y28" s="32"/>
      <c r="Z28" s="32"/>
      <c r="AA28" s="20"/>
      <c r="AB28" s="17"/>
      <c r="AC28" s="17"/>
      <c r="AD28" s="17"/>
      <c r="AE28" s="17"/>
      <c r="AF28" s="17"/>
    </row>
    <row r="29" spans="2:32" x14ac:dyDescent="0.15">
      <c r="B29" s="115"/>
      <c r="C29" s="175">
        <f t="shared" si="3"/>
        <v>9</v>
      </c>
      <c r="D29" s="175">
        <f t="shared" si="0"/>
        <v>32</v>
      </c>
      <c r="E29" s="175">
        <v>29</v>
      </c>
      <c r="F29" s="167" t="e">
        <f t="shared" si="4"/>
        <v>#VALUE!</v>
      </c>
      <c r="G29" s="168" t="e">
        <f t="shared" si="5"/>
        <v>#VALUE!</v>
      </c>
      <c r="H29" s="168" t="e">
        <f t="shared" si="6"/>
        <v>#VALUE!</v>
      </c>
      <c r="I29" s="169" t="e">
        <f t="shared" si="7"/>
        <v>#VALUE!</v>
      </c>
      <c r="J29" s="169" t="e">
        <f t="shared" si="8"/>
        <v>#VALUE!</v>
      </c>
      <c r="K29" s="170" t="e">
        <f t="shared" si="9"/>
        <v>#VALUE!</v>
      </c>
      <c r="L29" s="170" t="e">
        <f t="shared" si="10"/>
        <v>#VALUE!</v>
      </c>
      <c r="M29" s="176" t="e">
        <f t="shared" si="1"/>
        <v>#VALUE!</v>
      </c>
      <c r="N29" s="177" t="e">
        <f t="shared" si="2"/>
        <v>#VALUE!</v>
      </c>
      <c r="O29" s="172" t="e">
        <f t="shared" si="11"/>
        <v>#VALUE!</v>
      </c>
      <c r="P29" s="167" t="e">
        <f t="shared" si="12"/>
        <v>#VALUE!</v>
      </c>
      <c r="Q29" s="167" t="e">
        <f t="shared" si="13"/>
        <v>#VALUE!</v>
      </c>
      <c r="R29" s="167" t="e">
        <f t="shared" si="14"/>
        <v>#VALUE!</v>
      </c>
      <c r="S29" s="167" t="e">
        <f t="shared" si="15"/>
        <v>#VALUE!</v>
      </c>
      <c r="T29" s="172" t="e">
        <f t="shared" si="16"/>
        <v>#VALUE!</v>
      </c>
      <c r="U29" s="173" t="e">
        <f t="shared" si="17"/>
        <v>#VALUE!</v>
      </c>
      <c r="V29" s="174"/>
      <c r="W29" s="33"/>
      <c r="X29" s="32"/>
      <c r="Y29" s="32"/>
      <c r="Z29" s="32"/>
      <c r="AA29" s="20"/>
      <c r="AB29" s="17"/>
      <c r="AC29" s="17"/>
      <c r="AD29" s="17"/>
      <c r="AE29" s="17"/>
      <c r="AF29" s="17"/>
    </row>
    <row r="30" spans="2:32" x14ac:dyDescent="0.15">
      <c r="B30" s="115"/>
      <c r="C30" s="166">
        <f t="shared" si="3"/>
        <v>10</v>
      </c>
      <c r="D30" s="166">
        <f t="shared" si="0"/>
        <v>33</v>
      </c>
      <c r="E30" s="166">
        <v>14</v>
      </c>
      <c r="F30" s="167" t="e">
        <f t="shared" si="4"/>
        <v>#VALUE!</v>
      </c>
      <c r="G30" s="168" t="e">
        <f t="shared" si="5"/>
        <v>#VALUE!</v>
      </c>
      <c r="H30" s="168" t="e">
        <f t="shared" si="6"/>
        <v>#VALUE!</v>
      </c>
      <c r="I30" s="169" t="e">
        <f t="shared" si="7"/>
        <v>#VALUE!</v>
      </c>
      <c r="J30" s="169" t="e">
        <f t="shared" si="8"/>
        <v>#VALUE!</v>
      </c>
      <c r="K30" s="170" t="e">
        <f t="shared" si="9"/>
        <v>#VALUE!</v>
      </c>
      <c r="L30" s="170" t="e">
        <f t="shared" si="10"/>
        <v>#VALUE!</v>
      </c>
      <c r="M30" s="171" t="e">
        <f t="shared" si="1"/>
        <v>#VALUE!</v>
      </c>
      <c r="N30" s="172" t="e">
        <f t="shared" si="2"/>
        <v>#VALUE!</v>
      </c>
      <c r="O30" s="172" t="e">
        <f t="shared" si="11"/>
        <v>#VALUE!</v>
      </c>
      <c r="P30" s="167" t="e">
        <f t="shared" si="12"/>
        <v>#VALUE!</v>
      </c>
      <c r="Q30" s="167" t="e">
        <f t="shared" si="13"/>
        <v>#VALUE!</v>
      </c>
      <c r="R30" s="167" t="e">
        <f t="shared" si="14"/>
        <v>#VALUE!</v>
      </c>
      <c r="S30" s="167" t="e">
        <f t="shared" si="15"/>
        <v>#VALUE!</v>
      </c>
      <c r="T30" s="172" t="e">
        <f t="shared" si="16"/>
        <v>#VALUE!</v>
      </c>
      <c r="U30" s="173" t="e">
        <f t="shared" si="17"/>
        <v>#VALUE!</v>
      </c>
      <c r="V30" s="174"/>
      <c r="W30" s="33"/>
      <c r="X30" s="32"/>
      <c r="Y30" s="32"/>
      <c r="Z30" s="32"/>
      <c r="AA30" s="20"/>
      <c r="AB30" s="17"/>
      <c r="AC30" s="17"/>
      <c r="AD30" s="17"/>
      <c r="AE30" s="17"/>
      <c r="AF30" s="17"/>
    </row>
    <row r="31" spans="2:32" x14ac:dyDescent="0.15">
      <c r="B31" s="115"/>
      <c r="C31" s="166">
        <f t="shared" si="3"/>
        <v>11</v>
      </c>
      <c r="D31" s="166">
        <f t="shared" si="0"/>
        <v>34</v>
      </c>
      <c r="E31" s="166">
        <v>6</v>
      </c>
      <c r="F31" s="167" t="e">
        <f t="shared" si="4"/>
        <v>#VALUE!</v>
      </c>
      <c r="G31" s="168" t="e">
        <f t="shared" si="5"/>
        <v>#VALUE!</v>
      </c>
      <c r="H31" s="168" t="e">
        <f t="shared" si="6"/>
        <v>#VALUE!</v>
      </c>
      <c r="I31" s="169" t="e">
        <f t="shared" si="7"/>
        <v>#VALUE!</v>
      </c>
      <c r="J31" s="169" t="e">
        <f t="shared" si="8"/>
        <v>#VALUE!</v>
      </c>
      <c r="K31" s="170" t="e">
        <f t="shared" si="9"/>
        <v>#VALUE!</v>
      </c>
      <c r="L31" s="170" t="e">
        <f t="shared" si="10"/>
        <v>#VALUE!</v>
      </c>
      <c r="M31" s="171" t="e">
        <f t="shared" si="1"/>
        <v>#VALUE!</v>
      </c>
      <c r="N31" s="172" t="e">
        <f t="shared" si="2"/>
        <v>#VALUE!</v>
      </c>
      <c r="O31" s="172" t="e">
        <f t="shared" si="11"/>
        <v>#VALUE!</v>
      </c>
      <c r="P31" s="167" t="e">
        <f t="shared" si="12"/>
        <v>#VALUE!</v>
      </c>
      <c r="Q31" s="167" t="e">
        <f t="shared" si="13"/>
        <v>#VALUE!</v>
      </c>
      <c r="R31" s="167" t="e">
        <f t="shared" si="14"/>
        <v>#VALUE!</v>
      </c>
      <c r="S31" s="167" t="e">
        <f t="shared" si="15"/>
        <v>#VALUE!</v>
      </c>
      <c r="T31" s="172" t="e">
        <f t="shared" si="16"/>
        <v>#VALUE!</v>
      </c>
      <c r="U31" s="173" t="e">
        <f t="shared" si="17"/>
        <v>#VALUE!</v>
      </c>
      <c r="V31" s="174"/>
      <c r="W31" s="32"/>
      <c r="X31" s="32"/>
      <c r="Y31" s="32"/>
      <c r="Z31" s="32"/>
      <c r="AA31" s="20"/>
      <c r="AB31" s="17"/>
      <c r="AC31" s="17"/>
      <c r="AD31" s="17"/>
      <c r="AE31" s="17"/>
      <c r="AF31" s="17"/>
    </row>
    <row r="32" spans="2:32" x14ac:dyDescent="0.15">
      <c r="B32" s="115"/>
      <c r="C32" s="166">
        <f t="shared" si="3"/>
        <v>12</v>
      </c>
      <c r="D32" s="166">
        <f t="shared" si="0"/>
        <v>35</v>
      </c>
      <c r="E32" s="166">
        <v>4</v>
      </c>
      <c r="F32" s="167" t="e">
        <f t="shared" si="4"/>
        <v>#VALUE!</v>
      </c>
      <c r="G32" s="168" t="e">
        <f t="shared" si="5"/>
        <v>#VALUE!</v>
      </c>
      <c r="H32" s="168" t="e">
        <f t="shared" si="6"/>
        <v>#VALUE!</v>
      </c>
      <c r="I32" s="169" t="e">
        <f t="shared" si="7"/>
        <v>#VALUE!</v>
      </c>
      <c r="J32" s="169" t="e">
        <f t="shared" si="8"/>
        <v>#VALUE!</v>
      </c>
      <c r="K32" s="170" t="e">
        <f t="shared" si="9"/>
        <v>#VALUE!</v>
      </c>
      <c r="L32" s="170" t="e">
        <f t="shared" si="10"/>
        <v>#VALUE!</v>
      </c>
      <c r="M32" s="171" t="e">
        <f t="shared" si="1"/>
        <v>#VALUE!</v>
      </c>
      <c r="N32" s="172" t="e">
        <f t="shared" si="2"/>
        <v>#VALUE!</v>
      </c>
      <c r="O32" s="172" t="e">
        <f t="shared" si="11"/>
        <v>#VALUE!</v>
      </c>
      <c r="P32" s="167" t="e">
        <f t="shared" si="12"/>
        <v>#VALUE!</v>
      </c>
      <c r="Q32" s="167" t="e">
        <f t="shared" si="13"/>
        <v>#VALUE!</v>
      </c>
      <c r="R32" s="167" t="e">
        <f t="shared" si="14"/>
        <v>#VALUE!</v>
      </c>
      <c r="S32" s="167" t="e">
        <f t="shared" si="15"/>
        <v>#VALUE!</v>
      </c>
      <c r="T32" s="172" t="e">
        <f t="shared" si="16"/>
        <v>#VALUE!</v>
      </c>
      <c r="U32" s="173" t="e">
        <f t="shared" si="17"/>
        <v>#VALUE!</v>
      </c>
      <c r="V32" s="174"/>
      <c r="W32" s="32"/>
      <c r="X32" s="32"/>
      <c r="Y32" s="32"/>
      <c r="Z32" s="32"/>
      <c r="AA32" s="20"/>
      <c r="AB32" s="17"/>
      <c r="AC32" s="17"/>
      <c r="AD32" s="17"/>
      <c r="AE32" s="17"/>
      <c r="AF32" s="17"/>
    </row>
    <row r="33" spans="2:32" x14ac:dyDescent="0.15">
      <c r="B33" s="115"/>
      <c r="C33" s="166">
        <f t="shared" si="3"/>
        <v>13</v>
      </c>
      <c r="D33" s="166">
        <f t="shared" si="0"/>
        <v>36</v>
      </c>
      <c r="E33" s="166">
        <v>2</v>
      </c>
      <c r="F33" s="167" t="e">
        <f t="shared" si="4"/>
        <v>#VALUE!</v>
      </c>
      <c r="G33" s="168" t="e">
        <f t="shared" si="5"/>
        <v>#VALUE!</v>
      </c>
      <c r="H33" s="168" t="e">
        <f t="shared" si="6"/>
        <v>#VALUE!</v>
      </c>
      <c r="I33" s="169" t="e">
        <f t="shared" si="7"/>
        <v>#VALUE!</v>
      </c>
      <c r="J33" s="169" t="e">
        <f t="shared" si="8"/>
        <v>#VALUE!</v>
      </c>
      <c r="K33" s="170" t="e">
        <f t="shared" si="9"/>
        <v>#VALUE!</v>
      </c>
      <c r="L33" s="170" t="e">
        <f t="shared" si="10"/>
        <v>#VALUE!</v>
      </c>
      <c r="M33" s="171" t="e">
        <f t="shared" si="1"/>
        <v>#VALUE!</v>
      </c>
      <c r="N33" s="172" t="e">
        <f t="shared" si="2"/>
        <v>#VALUE!</v>
      </c>
      <c r="O33" s="172" t="e">
        <f t="shared" si="11"/>
        <v>#VALUE!</v>
      </c>
      <c r="P33" s="167" t="e">
        <f t="shared" si="12"/>
        <v>#VALUE!</v>
      </c>
      <c r="Q33" s="167" t="e">
        <f t="shared" si="13"/>
        <v>#VALUE!</v>
      </c>
      <c r="R33" s="167" t="e">
        <f t="shared" si="14"/>
        <v>#VALUE!</v>
      </c>
      <c r="S33" s="167" t="e">
        <f t="shared" si="15"/>
        <v>#VALUE!</v>
      </c>
      <c r="T33" s="172" t="e">
        <f t="shared" si="16"/>
        <v>#VALUE!</v>
      </c>
      <c r="U33" s="173" t="e">
        <f t="shared" si="17"/>
        <v>#VALUE!</v>
      </c>
      <c r="V33" s="174"/>
      <c r="W33" s="32"/>
      <c r="X33" s="32"/>
      <c r="Y33" s="32"/>
      <c r="Z33" s="32"/>
      <c r="AA33" s="20"/>
      <c r="AB33" s="17"/>
      <c r="AC33" s="17"/>
      <c r="AD33" s="17"/>
      <c r="AE33" s="17"/>
      <c r="AF33" s="17"/>
    </row>
    <row r="34" spans="2:32" x14ac:dyDescent="0.15">
      <c r="B34" s="115"/>
      <c r="C34" s="166">
        <f t="shared" si="3"/>
        <v>14</v>
      </c>
      <c r="D34" s="166">
        <f t="shared" si="0"/>
        <v>37</v>
      </c>
      <c r="E34" s="166">
        <v>1</v>
      </c>
      <c r="F34" s="167" t="e">
        <f t="shared" si="4"/>
        <v>#VALUE!</v>
      </c>
      <c r="G34" s="168" t="e">
        <f t="shared" si="5"/>
        <v>#VALUE!</v>
      </c>
      <c r="H34" s="168" t="e">
        <f t="shared" si="6"/>
        <v>#VALUE!</v>
      </c>
      <c r="I34" s="169" t="e">
        <f t="shared" si="7"/>
        <v>#VALUE!</v>
      </c>
      <c r="J34" s="169" t="e">
        <f t="shared" si="8"/>
        <v>#VALUE!</v>
      </c>
      <c r="K34" s="170" t="e">
        <f t="shared" si="9"/>
        <v>#VALUE!</v>
      </c>
      <c r="L34" s="170" t="e">
        <f t="shared" si="10"/>
        <v>#VALUE!</v>
      </c>
      <c r="M34" s="171" t="e">
        <f t="shared" si="1"/>
        <v>#VALUE!</v>
      </c>
      <c r="N34" s="172" t="e">
        <f t="shared" si="2"/>
        <v>#VALUE!</v>
      </c>
      <c r="O34" s="172" t="e">
        <f t="shared" si="11"/>
        <v>#VALUE!</v>
      </c>
      <c r="P34" s="167" t="e">
        <f t="shared" si="12"/>
        <v>#VALUE!</v>
      </c>
      <c r="Q34" s="167" t="e">
        <f t="shared" si="13"/>
        <v>#VALUE!</v>
      </c>
      <c r="R34" s="167" t="e">
        <f t="shared" si="14"/>
        <v>#VALUE!</v>
      </c>
      <c r="S34" s="167" t="e">
        <f t="shared" si="15"/>
        <v>#VALUE!</v>
      </c>
      <c r="T34" s="172" t="e">
        <f t="shared" si="16"/>
        <v>#VALUE!</v>
      </c>
      <c r="U34" s="173" t="e">
        <f t="shared" si="17"/>
        <v>#VALUE!</v>
      </c>
      <c r="V34" s="174"/>
      <c r="W34" s="32"/>
      <c r="X34" s="32"/>
      <c r="Y34" s="32"/>
      <c r="Z34" s="32"/>
      <c r="AA34" s="20"/>
      <c r="AB34" s="17"/>
      <c r="AC34" s="17"/>
      <c r="AD34" s="17"/>
      <c r="AE34" s="17"/>
      <c r="AF34" s="17"/>
    </row>
    <row r="35" spans="2:32" x14ac:dyDescent="0.15">
      <c r="B35" s="115"/>
      <c r="C35" s="166">
        <f t="shared" si="3"/>
        <v>15</v>
      </c>
      <c r="D35" s="166">
        <f t="shared" si="0"/>
        <v>38</v>
      </c>
      <c r="E35" s="166">
        <v>0</v>
      </c>
      <c r="F35" s="167" t="e">
        <f t="shared" si="4"/>
        <v>#VALUE!</v>
      </c>
      <c r="G35" s="168" t="e">
        <f t="shared" si="5"/>
        <v>#VALUE!</v>
      </c>
      <c r="H35" s="168" t="e">
        <f t="shared" si="6"/>
        <v>#VALUE!</v>
      </c>
      <c r="I35" s="169" t="e">
        <f t="shared" si="7"/>
        <v>#VALUE!</v>
      </c>
      <c r="J35" s="169" t="e">
        <f t="shared" si="8"/>
        <v>#VALUE!</v>
      </c>
      <c r="K35" s="170" t="e">
        <f t="shared" si="9"/>
        <v>#VALUE!</v>
      </c>
      <c r="L35" s="170" t="e">
        <f t="shared" si="10"/>
        <v>#VALUE!</v>
      </c>
      <c r="M35" s="171" t="e">
        <f t="shared" si="1"/>
        <v>#VALUE!</v>
      </c>
      <c r="N35" s="172" t="e">
        <f t="shared" si="2"/>
        <v>#VALUE!</v>
      </c>
      <c r="O35" s="172" t="e">
        <f t="shared" si="11"/>
        <v>#VALUE!</v>
      </c>
      <c r="P35" s="167" t="e">
        <f t="shared" si="12"/>
        <v>#VALUE!</v>
      </c>
      <c r="Q35" s="167" t="e">
        <f t="shared" si="13"/>
        <v>#VALUE!</v>
      </c>
      <c r="R35" s="167" t="e">
        <f t="shared" si="14"/>
        <v>#VALUE!</v>
      </c>
      <c r="S35" s="167" t="e">
        <f t="shared" si="15"/>
        <v>#VALUE!</v>
      </c>
      <c r="T35" s="172" t="e">
        <f t="shared" si="16"/>
        <v>#VALUE!</v>
      </c>
      <c r="U35" s="173" t="e">
        <f t="shared" si="17"/>
        <v>#VALUE!</v>
      </c>
      <c r="V35" s="178"/>
      <c r="W35" s="32"/>
      <c r="X35" s="32"/>
      <c r="Y35" s="32"/>
      <c r="Z35" s="32"/>
      <c r="AA35" s="20"/>
      <c r="AB35" s="17"/>
      <c r="AC35" s="17"/>
      <c r="AD35" s="17"/>
      <c r="AE35" s="17"/>
      <c r="AF35" s="17"/>
    </row>
    <row r="36" spans="2:32" x14ac:dyDescent="0.15">
      <c r="B36" s="115"/>
      <c r="C36" s="179" t="s">
        <v>75</v>
      </c>
      <c r="D36" s="180"/>
      <c r="E36" s="166">
        <f>SUM(E21:E35)</f>
        <v>941</v>
      </c>
      <c r="F36" s="181"/>
      <c r="G36" s="182"/>
      <c r="H36" s="182"/>
      <c r="I36" s="182"/>
      <c r="J36" s="182"/>
      <c r="K36" s="182"/>
      <c r="L36" s="182"/>
      <c r="M36" s="183"/>
      <c r="N36" s="182"/>
      <c r="O36" s="182"/>
      <c r="P36" s="166"/>
      <c r="Q36" s="184"/>
      <c r="R36" s="167" t="e">
        <f>SUM(R21:R35)</f>
        <v>#VALUE!</v>
      </c>
      <c r="S36" s="167" t="e">
        <f>SUM(S21:S35)</f>
        <v>#VALUE!</v>
      </c>
      <c r="T36" s="185"/>
      <c r="U36" s="186" t="e">
        <f t="shared" si="17"/>
        <v>#VALUE!</v>
      </c>
      <c r="V36" s="178"/>
      <c r="W36" s="32"/>
      <c r="X36" s="32"/>
      <c r="Y36" s="32"/>
      <c r="Z36" s="32"/>
      <c r="AA36" s="20"/>
      <c r="AB36" s="17"/>
      <c r="AC36" s="17"/>
      <c r="AD36" s="17"/>
      <c r="AE36" s="17"/>
      <c r="AF36" s="17"/>
    </row>
    <row r="37" spans="2:32" x14ac:dyDescent="0.15">
      <c r="B37" s="115"/>
      <c r="C37" s="30"/>
      <c r="D37" s="30"/>
      <c r="E37" s="187"/>
      <c r="F37" s="32"/>
      <c r="G37" s="15"/>
      <c r="H37" s="15"/>
      <c r="I37" s="13"/>
      <c r="J37" s="13"/>
      <c r="K37" s="18"/>
      <c r="L37" s="15"/>
      <c r="M37" s="15"/>
      <c r="N37" s="188"/>
      <c r="O37" s="188"/>
      <c r="P37" s="189"/>
      <c r="Q37" s="125"/>
      <c r="R37" s="125"/>
      <c r="S37" s="125"/>
      <c r="T37" s="125"/>
      <c r="U37" s="125"/>
      <c r="V37" s="178"/>
      <c r="W37" s="32"/>
      <c r="X37" s="32"/>
      <c r="Y37" s="32"/>
      <c r="Z37" s="32"/>
      <c r="AA37" s="20"/>
      <c r="AB37" s="17"/>
      <c r="AC37" s="17"/>
      <c r="AD37" s="17"/>
      <c r="AE37" s="17"/>
      <c r="AF37" s="17"/>
    </row>
    <row r="38" spans="2:32" x14ac:dyDescent="0.15">
      <c r="B38" s="115"/>
      <c r="C38" s="30"/>
      <c r="D38" s="30"/>
      <c r="E38" s="187"/>
      <c r="F38" s="32"/>
      <c r="G38" s="15"/>
      <c r="H38" s="15"/>
      <c r="I38" s="13"/>
      <c r="J38" s="13"/>
      <c r="K38" s="18"/>
      <c r="L38" s="15"/>
      <c r="M38" s="15"/>
      <c r="N38" s="188"/>
      <c r="O38" s="188"/>
      <c r="P38" s="189"/>
      <c r="Q38" s="125"/>
      <c r="R38" s="125"/>
      <c r="S38" s="125"/>
      <c r="T38" s="125"/>
      <c r="U38" s="125"/>
      <c r="V38" s="178"/>
      <c r="W38" s="32"/>
      <c r="X38" s="32"/>
      <c r="Y38" s="32"/>
      <c r="Z38" s="32"/>
      <c r="AA38" s="20"/>
      <c r="AB38" s="17"/>
      <c r="AC38" s="17"/>
      <c r="AD38" s="17"/>
      <c r="AE38" s="17"/>
      <c r="AF38" s="17"/>
    </row>
    <row r="39" spans="2:32" ht="14.25" thickBot="1" x14ac:dyDescent="0.2">
      <c r="B39" s="190"/>
      <c r="C39" s="19"/>
      <c r="D39" s="35"/>
      <c r="E39" s="19"/>
      <c r="F39" s="19"/>
      <c r="G39" s="36"/>
      <c r="H39" s="19"/>
      <c r="I39" s="19"/>
      <c r="J39" s="19"/>
      <c r="K39" s="19"/>
      <c r="L39" s="19"/>
      <c r="M39" s="37"/>
      <c r="N39" s="38"/>
      <c r="O39" s="39"/>
      <c r="P39" s="39"/>
      <c r="Q39" s="39"/>
      <c r="R39" s="36"/>
      <c r="S39" s="36"/>
      <c r="T39" s="36"/>
      <c r="U39" s="36"/>
      <c r="V39" s="191"/>
      <c r="W39" s="32"/>
      <c r="X39" s="32"/>
      <c r="Y39" s="32"/>
      <c r="Z39" s="32"/>
      <c r="AA39" s="20"/>
      <c r="AB39" s="17"/>
      <c r="AC39" s="17"/>
      <c r="AD39" s="17"/>
      <c r="AE39" s="17"/>
      <c r="AF39" s="17"/>
    </row>
    <row r="40" spans="2:32" x14ac:dyDescent="0.15">
      <c r="B40" s="17"/>
      <c r="C40" s="15"/>
      <c r="D40" s="21"/>
      <c r="E40" s="15"/>
      <c r="F40" s="15"/>
      <c r="G40" s="32"/>
      <c r="H40" s="13"/>
      <c r="I40" s="15"/>
      <c r="J40" s="15"/>
      <c r="K40" s="15"/>
      <c r="L40" s="15"/>
      <c r="M40" s="13"/>
      <c r="N40" s="18"/>
      <c r="O40" s="20"/>
      <c r="P40" s="20"/>
      <c r="Q40" s="20"/>
      <c r="R40" s="32"/>
      <c r="S40" s="32"/>
      <c r="T40" s="32"/>
      <c r="U40" s="32"/>
      <c r="V40" s="34"/>
      <c r="W40" s="32"/>
      <c r="X40" s="32"/>
      <c r="Y40" s="32"/>
      <c r="Z40" s="32"/>
      <c r="AA40" s="20"/>
      <c r="AB40" s="17"/>
      <c r="AC40" s="17"/>
      <c r="AD40" s="17"/>
      <c r="AE40" s="17"/>
      <c r="AF40" s="17"/>
    </row>
    <row r="41" spans="2:32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2:32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2:32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2:32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2:32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32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2:32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2:32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2:32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2:32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2:32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2:32" x14ac:dyDescent="0.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2:32" x14ac:dyDescent="0.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2:32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2:32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2:32" x14ac:dyDescent="0.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2:32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2:32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2:32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2:32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2:32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2:32" x14ac:dyDescent="0.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2:32" x14ac:dyDescent="0.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2:32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2:32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2:32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2:32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:32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2:32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2:32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2:32" x14ac:dyDescent="0.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2:32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2:32" x14ac:dyDescent="0.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2:32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2:32" x14ac:dyDescent="0.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2:32" x14ac:dyDescent="0.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2:32" x14ac:dyDescent="0.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2:32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2:32" x14ac:dyDescent="0.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2:32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</sheetData>
  <sheetProtection algorithmName="SHA-512" hashValue="VkorymbMvlmd0YSs4YkB+lznQuIkBdKMpILEJ7LrGPWJOiyOBn6mguokOaYuZIEzc0ETzNN8pWv7L67mD6NYRQ==" saltValue="MPWzcTRPVYLeO9JRY5D09g==" spinCount="100000" sheet="1" formatCells="0" formatColumns="0" formatRows="0" insertColumns="0" insertRows="0" insertHyperlinks="0" deleteColumns="0" deleteRows="0" sort="0" autoFilter="0" pivotTables="0"/>
  <mergeCells count="18">
    <mergeCell ref="B6:V6"/>
    <mergeCell ref="B1:V1"/>
    <mergeCell ref="H3:I3"/>
    <mergeCell ref="H4:I4"/>
    <mergeCell ref="B3:G3"/>
    <mergeCell ref="B4:G4"/>
    <mergeCell ref="C18:E18"/>
    <mergeCell ref="C8:C9"/>
    <mergeCell ref="E12:F12"/>
    <mergeCell ref="G12:I12"/>
    <mergeCell ref="J12:L12"/>
    <mergeCell ref="S12:U12"/>
    <mergeCell ref="P13:U13"/>
    <mergeCell ref="C15:D15"/>
    <mergeCell ref="E15:E16"/>
    <mergeCell ref="C16:D16"/>
    <mergeCell ref="M12:O12"/>
    <mergeCell ref="P12:R1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Input</vt:lpstr>
      <vt:lpstr>Report</vt:lpstr>
      <vt:lpstr>가변용량(일반)</vt:lpstr>
      <vt:lpstr>가변용량(홈멀티)</vt:lpstr>
      <vt:lpstr>Input!Print_Area</vt:lpstr>
      <vt:lpstr>Report!Print_Area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홈에디션</dc:creator>
  <cp:lastModifiedBy>노경완</cp:lastModifiedBy>
  <cp:lastPrinted>2015-10-29T10:47:02Z</cp:lastPrinted>
  <dcterms:created xsi:type="dcterms:W3CDTF">2012-11-04T08:37:34Z</dcterms:created>
  <dcterms:modified xsi:type="dcterms:W3CDTF">2018-08-10T06:43:14Z</dcterms:modified>
</cp:coreProperties>
</file>